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G:\FINANCIAL SERVICES\BUDGET\Budget Amendments and Quarterly Reviews\2026 Amendments\Quarterly Reviews\1st Quarter Budget Review\"/>
    </mc:Choice>
  </mc:AlternateContent>
  <xr:revisionPtr revIDLastSave="0" documentId="13_ncr:1_{1E92F927-C3A0-49F5-97B6-9B3DB64E756D}" xr6:coauthVersionLast="47" xr6:coauthVersionMax="47" xr10:uidLastSave="{00000000-0000-0000-0000-000000000000}"/>
  <bookViews>
    <workbookView xWindow="-28920" yWindow="-2370" windowWidth="29040" windowHeight="15720" xr2:uid="{00000000-000D-0000-FFFF-FFFF00000000}"/>
  </bookViews>
  <sheets>
    <sheet name="Attachment" sheetId="1" r:id="rId1"/>
  </sheets>
  <definedNames>
    <definedName name="_xlnm.Print_Area" localSheetId="0">Attachment!$A$1:$F$121</definedName>
    <definedName name="Z_42656511_B4D8_4F96_B13E_D97906B3341F_.wvu.PrintArea" localSheetId="0" hidden="1">Attachment!$A$1:$F$109</definedName>
    <definedName name="Z_C6D943DA_BB19_43A1_B830_736D9C012146_.wvu.PrintArea" localSheetId="0" hidden="1">Attachment!$A$1:$F$109</definedName>
  </definedNames>
  <calcPr calcId="191029"/>
  <customWorkbookViews>
    <customWorkbookView name="eric.crawford - Personal View" guid="{42656511-B4D8-4F96-B13E-D97906B3341F}" mergeInterval="0" personalView="1" xWindow="-8" windowWidth="1928" windowHeight="1040" activeSheetId="1"/>
    <customWorkbookView name="Marla Keehn - Personal View" guid="{C6D943DA-BB19-43A1-B830-736D9C012146}" mergeInterval="0" personalView="1" maximized="1" xWindow="1912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4" i="1" l="1"/>
  <c r="E16" i="1"/>
  <c r="E108" i="1"/>
  <c r="E109" i="1" s="1"/>
  <c r="E106" i="1"/>
  <c r="F33" i="1"/>
  <c r="F32" i="1"/>
  <c r="F12" i="1"/>
  <c r="E9" i="1"/>
  <c r="E13" i="1"/>
  <c r="F13" i="1" s="1"/>
  <c r="E23" i="1"/>
  <c r="E22" i="1"/>
  <c r="E14" i="1"/>
  <c r="E47" i="1"/>
  <c r="F104" i="1"/>
  <c r="E99" i="1"/>
  <c r="F98" i="1"/>
  <c r="E96" i="1"/>
  <c r="F95" i="1"/>
  <c r="E66" i="1"/>
  <c r="E63" i="1"/>
  <c r="E59" i="1"/>
  <c r="F58" i="1"/>
  <c r="E56" i="1"/>
  <c r="F55" i="1"/>
  <c r="E10" i="1"/>
  <c r="F9" i="1"/>
  <c r="F108" i="1" l="1"/>
  <c r="E34" i="1"/>
  <c r="E36" i="1" s="1"/>
  <c r="F84" i="1"/>
  <c r="F87" i="1"/>
  <c r="F74" i="1"/>
  <c r="F71" i="1"/>
  <c r="F63" i="1"/>
  <c r="F66" i="1"/>
  <c r="F49" i="1"/>
  <c r="F46" i="1"/>
  <c r="F115" i="1" l="1"/>
  <c r="F118" i="1"/>
  <c r="E24" i="1"/>
  <c r="E26" i="1" s="1"/>
  <c r="F23" i="1"/>
  <c r="F22" i="1"/>
  <c r="E75" i="1" l="1"/>
  <c r="E72" i="1"/>
  <c r="E88" i="1"/>
  <c r="E85" i="1"/>
  <c r="E67" i="1"/>
  <c r="E64" i="1"/>
  <c r="E50" i="1" l="1"/>
  <c r="E119" i="1" l="1"/>
  <c r="E121" i="1" s="1"/>
  <c r="E116" i="1"/>
</calcChain>
</file>

<file path=xl/sharedStrings.xml><?xml version="1.0" encoding="utf-8"?>
<sst xmlns="http://schemas.openxmlformats.org/spreadsheetml/2006/main" count="166" uniqueCount="88">
  <si>
    <t>INCREASE/</t>
  </si>
  <si>
    <t>REVISED</t>
  </si>
  <si>
    <t>DECREASE</t>
  </si>
  <si>
    <t>BUDGET</t>
  </si>
  <si>
    <t>Total</t>
  </si>
  <si>
    <t>ATTACHMENT "A"</t>
  </si>
  <si>
    <t>Revenue</t>
  </si>
  <si>
    <t>Expenditure</t>
  </si>
  <si>
    <t>CAPITAL IMPROVEMENT FUND</t>
  </si>
  <si>
    <t>Expenditures</t>
  </si>
  <si>
    <t>GENERAL PROJECTS (311 &amp; 312)</t>
  </si>
  <si>
    <t>Total Capital Improvement Fund Amendments</t>
  </si>
  <si>
    <t>STORMWATER PROJECTS (430)</t>
  </si>
  <si>
    <t>GENERAL FUND (001)</t>
  </si>
  <si>
    <t>Total Amendments</t>
  </si>
  <si>
    <t>Information Technology</t>
  </si>
  <si>
    <t>Information Technology Charge</t>
  </si>
  <si>
    <t>552020</t>
  </si>
  <si>
    <t>Computer Software</t>
  </si>
  <si>
    <t>BUILDING FUND</t>
  </si>
  <si>
    <t>Contingency</t>
  </si>
  <si>
    <t>IT Service Charge</t>
  </si>
  <si>
    <t>Total Building Fund Amendments</t>
  </si>
  <si>
    <t xml:space="preserve">20019 - Apollo Blvd/General Aviation Dr. Baffle Box </t>
  </si>
  <si>
    <t>433384</t>
  </si>
  <si>
    <t>338002</t>
  </si>
  <si>
    <t>Save Our Lagoon (SOIRL) Trust</t>
  </si>
  <si>
    <t>43338</t>
  </si>
  <si>
    <t>563000</t>
  </si>
  <si>
    <t>Improvements Other Than Building</t>
  </si>
  <si>
    <t>10099 - Unappropriated Budget Savings</t>
  </si>
  <si>
    <t>31019</t>
  </si>
  <si>
    <t>590300</t>
  </si>
  <si>
    <t>10099</t>
  </si>
  <si>
    <t>Unappropriated Budget Savings</t>
  </si>
  <si>
    <t>310810</t>
  </si>
  <si>
    <t>381000</t>
  </si>
  <si>
    <t>Inter In (001) General Fund</t>
  </si>
  <si>
    <t>18026</t>
  </si>
  <si>
    <t>318810</t>
  </si>
  <si>
    <t>31337</t>
  </si>
  <si>
    <t>546990</t>
  </si>
  <si>
    <t>Infrastructure</t>
  </si>
  <si>
    <t xml:space="preserve">14223 - Front St. Dock Repair/Replace </t>
  </si>
  <si>
    <t>14223</t>
  </si>
  <si>
    <t>31772</t>
  </si>
  <si>
    <t>565130</t>
  </si>
  <si>
    <t>Infrastructure - Piers &amp; Docks</t>
  </si>
  <si>
    <t>RECREATION PROJECTS (371)</t>
  </si>
  <si>
    <t>70025 - Pickleball Courts at Jimmy Moore</t>
  </si>
  <si>
    <t>37772</t>
  </si>
  <si>
    <t>70025</t>
  </si>
  <si>
    <t>377870</t>
  </si>
  <si>
    <t>387006</t>
  </si>
  <si>
    <t>Intra In (371) Recreation</t>
  </si>
  <si>
    <t>10925 - City Hall Security Improvements</t>
  </si>
  <si>
    <t>312810</t>
  </si>
  <si>
    <t>10925</t>
  </si>
  <si>
    <t>Inter in (001) General Fund</t>
  </si>
  <si>
    <t>31220</t>
  </si>
  <si>
    <t>564000</t>
  </si>
  <si>
    <t>Machinery &amp; Equipment</t>
  </si>
  <si>
    <t>WATER &amp; SEWER PROJECTS (413)</t>
  </si>
  <si>
    <t>31021 - SWTP Inclined Belt Conveyer System</t>
  </si>
  <si>
    <t>413870</t>
  </si>
  <si>
    <t>387028</t>
  </si>
  <si>
    <t>31021</t>
  </si>
  <si>
    <t>Intra in (419) W&amp;S</t>
  </si>
  <si>
    <t>41333</t>
  </si>
  <si>
    <t>Improvements Other than Building</t>
  </si>
  <si>
    <t>30099 - Unappropriated Project Budget Savings</t>
  </si>
  <si>
    <t>30099</t>
  </si>
  <si>
    <t>41336</t>
  </si>
  <si>
    <t>317810</t>
  </si>
  <si>
    <t>381017</t>
  </si>
  <si>
    <t>20019</t>
  </si>
  <si>
    <t>552025</t>
  </si>
  <si>
    <t>Computer Equipment</t>
  </si>
  <si>
    <t>(Transfer from Building/Water &amp; Sewer Fund)</t>
  </si>
  <si>
    <t>WATER &amp; SEWER FUND</t>
  </si>
  <si>
    <t>(Transfer to General Fund - Information Technology)</t>
  </si>
  <si>
    <t>Total Water &amp; Sewer Fund Amendments</t>
  </si>
  <si>
    <t>387029</t>
  </si>
  <si>
    <t>Intra in (419) 23 Bond Interest</t>
  </si>
  <si>
    <t>18026 - Anchor Limitation Areas</t>
  </si>
  <si>
    <t>(Transfer to CIP 18026 &amp; 10925)</t>
  </si>
  <si>
    <t>(Transfer from closed projects &amp; interest appropriation)</t>
  </si>
  <si>
    <t>Total General Fund 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</si>
</sst>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0&quot;_);_(@_)"/>
    <numFmt numFmtId="165" formatCode="_(* #,##0_);_(* \(#,##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u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u/>
      <sz val="10.5"/>
      <color theme="1"/>
      <name val="Arial"/>
      <family val="2"/>
    </font>
    <font>
      <i/>
      <sz val="9"/>
      <color theme="1"/>
      <name val="Arial"/>
      <family val="2"/>
    </font>
    <font>
      <sz val="10.5"/>
      <color rgb="FFFF0000"/>
      <name val="Arial"/>
      <family val="2"/>
    </font>
    <font>
      <b/>
      <sz val="10.5"/>
      <color rgb="FFFF0000"/>
      <name val="Arial"/>
      <family val="2"/>
    </font>
    <font>
      <b/>
      <sz val="10.5"/>
      <name val="Arial"/>
      <family val="2"/>
    </font>
    <font>
      <i/>
      <sz val="9"/>
      <name val="Arial"/>
      <family val="2"/>
    </font>
    <font>
      <sz val="10.5"/>
      <name val="Arial"/>
      <family val="2"/>
    </font>
    <font>
      <u/>
      <sz val="10.5"/>
      <name val="Arial"/>
      <family val="2"/>
    </font>
    <font>
      <b/>
      <i/>
      <sz val="10.5"/>
      <name val="Arial"/>
      <family val="2"/>
    </font>
    <font>
      <i/>
      <sz val="10.5"/>
      <name val="Arial"/>
      <family val="2"/>
    </font>
    <font>
      <b/>
      <u/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7" applyNumberFormat="0" applyAlignment="0" applyProtection="0"/>
    <xf numFmtId="0" fontId="10" fillId="6" borderId="8" applyNumberFormat="0" applyAlignment="0" applyProtection="0"/>
    <xf numFmtId="0" fontId="11" fillId="6" borderId="7" applyNumberFormat="0" applyAlignment="0" applyProtection="0"/>
    <xf numFmtId="0" fontId="12" fillId="0" borderId="9" applyNumberFormat="0" applyFill="0" applyAlignment="0" applyProtection="0"/>
    <xf numFmtId="0" fontId="13" fillId="7" borderId="10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  <xf numFmtId="43" fontId="19" fillId="0" borderId="0" applyFont="0" applyFill="0" applyBorder="0" applyAlignment="0" applyProtection="0"/>
  </cellStyleXfs>
  <cellXfs count="68">
    <xf numFmtId="0" fontId="0" fillId="0" borderId="0" xfId="0"/>
    <xf numFmtId="37" fontId="21" fillId="0" borderId="0" xfId="0" applyNumberFormat="1" applyFont="1" applyAlignment="1">
      <alignment vertical="center"/>
    </xf>
    <xf numFmtId="37" fontId="20" fillId="0" borderId="0" xfId="0" applyNumberFormat="1" applyFont="1" applyAlignment="1">
      <alignment horizontal="right" vertical="center"/>
    </xf>
    <xf numFmtId="37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2" xfId="0" applyFont="1" applyBorder="1" applyAlignment="1">
      <alignment horizontal="left" vertical="center"/>
    </xf>
    <xf numFmtId="164" fontId="21" fillId="0" borderId="2" xfId="0" applyNumberFormat="1" applyFont="1" applyBorder="1" applyAlignment="1">
      <alignment vertical="center"/>
    </xf>
    <xf numFmtId="37" fontId="21" fillId="0" borderId="2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vertical="center"/>
    </xf>
    <xf numFmtId="37" fontId="21" fillId="0" borderId="3" xfId="0" applyNumberFormat="1" applyFont="1" applyBorder="1" applyAlignment="1">
      <alignment horizontal="center" vertical="center"/>
    </xf>
    <xf numFmtId="37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49" fontId="22" fillId="0" borderId="0" xfId="0" applyNumberFormat="1" applyFont="1" applyAlignment="1">
      <alignment horizontal="left" vertical="center"/>
    </xf>
    <xf numFmtId="37" fontId="20" fillId="0" borderId="3" xfId="0" applyNumberFormat="1" applyFont="1" applyBorder="1" applyAlignment="1">
      <alignment vertical="center"/>
    </xf>
    <xf numFmtId="49" fontId="23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49" fontId="21" fillId="0" borderId="2" xfId="0" applyNumberFormat="1" applyFont="1" applyBorder="1" applyAlignment="1">
      <alignment vertical="center"/>
    </xf>
    <xf numFmtId="49" fontId="21" fillId="0" borderId="3" xfId="0" applyNumberFormat="1" applyFont="1" applyBorder="1" applyAlignment="1">
      <alignment vertical="center"/>
    </xf>
    <xf numFmtId="49" fontId="21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165" fontId="20" fillId="0" borderId="0" xfId="44" applyNumberFormat="1" applyFont="1" applyFill="1" applyAlignment="1">
      <alignment vertical="center"/>
    </xf>
    <xf numFmtId="37" fontId="21" fillId="0" borderId="1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37" fontId="27" fillId="0" borderId="0" xfId="0" applyNumberFormat="1" applyFont="1" applyAlignment="1">
      <alignment vertical="center"/>
    </xf>
    <xf numFmtId="37" fontId="26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37" fontId="30" fillId="0" borderId="3" xfId="0" applyNumberFormat="1" applyFont="1" applyBorder="1" applyAlignment="1">
      <alignment vertical="center"/>
    </xf>
    <xf numFmtId="37" fontId="30" fillId="0" borderId="0" xfId="0" applyNumberFormat="1" applyFont="1" applyAlignment="1">
      <alignment vertical="center"/>
    </xf>
    <xf numFmtId="49" fontId="30" fillId="0" borderId="0" xfId="0" applyNumberFormat="1" applyFont="1" applyAlignment="1">
      <alignment horizontal="center" vertical="center"/>
    </xf>
    <xf numFmtId="49" fontId="28" fillId="0" borderId="2" xfId="0" applyNumberFormat="1" applyFont="1" applyBorder="1" applyAlignment="1">
      <alignment vertical="center"/>
    </xf>
    <xf numFmtId="37" fontId="28" fillId="0" borderId="2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right" vertical="center"/>
    </xf>
    <xf numFmtId="49" fontId="28" fillId="0" borderId="3" xfId="0" applyNumberFormat="1" applyFont="1" applyBorder="1" applyAlignment="1">
      <alignment vertical="center"/>
    </xf>
    <xf numFmtId="37" fontId="28" fillId="0" borderId="3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vertical="center"/>
    </xf>
    <xf numFmtId="37" fontId="28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left" vertical="center"/>
    </xf>
    <xf numFmtId="165" fontId="30" fillId="33" borderId="0" xfId="0" applyNumberFormat="1" applyFont="1" applyFill="1" applyAlignment="1">
      <alignment vertical="center"/>
    </xf>
    <xf numFmtId="0" fontId="30" fillId="33" borderId="0" xfId="0" applyFont="1" applyFill="1" applyAlignment="1">
      <alignment vertical="center"/>
    </xf>
    <xf numFmtId="49" fontId="30" fillId="0" borderId="0" xfId="0" applyNumberFormat="1" applyFont="1" applyAlignment="1">
      <alignment horizontal="left" vertical="center"/>
    </xf>
    <xf numFmtId="49" fontId="32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37" fontId="28" fillId="0" borderId="0" xfId="0" applyNumberFormat="1" applyFont="1" applyAlignment="1">
      <alignment vertical="center"/>
    </xf>
    <xf numFmtId="37" fontId="28" fillId="0" borderId="1" xfId="0" applyNumberFormat="1" applyFont="1" applyBorder="1" applyAlignment="1">
      <alignment vertical="center"/>
    </xf>
    <xf numFmtId="37" fontId="30" fillId="0" borderId="0" xfId="0" applyNumberFormat="1" applyFont="1" applyAlignment="1">
      <alignment horizontal="right" vertical="center"/>
    </xf>
    <xf numFmtId="165" fontId="30" fillId="0" borderId="0" xfId="0" applyNumberFormat="1" applyFont="1" applyAlignment="1">
      <alignment vertical="center"/>
    </xf>
    <xf numFmtId="49" fontId="33" fillId="0" borderId="0" xfId="0" applyNumberFormat="1" applyFont="1" applyAlignment="1">
      <alignment horizontal="left" vertical="center"/>
    </xf>
    <xf numFmtId="49" fontId="34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3" fontId="20" fillId="0" borderId="0" xfId="44" applyFont="1" applyBorder="1" applyAlignment="1">
      <alignment vertical="center"/>
    </xf>
    <xf numFmtId="37" fontId="20" fillId="0" borderId="2" xfId="0" applyNumberFormat="1" applyFont="1" applyBorder="1" applyAlignment="1">
      <alignment vertical="center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Comma 2" xfId="42" xr:uid="{00000000-0005-0000-0000-00001C00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7000000}"/>
    <cellStyle name="Note 2" xfId="43" xr:uid="{00000000-0005-0000-0000-000028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tabSelected="1" view="pageBreakPreview" zoomScaleNormal="100" zoomScaleSheetLayoutView="100" workbookViewId="0">
      <selection activeCell="D13" sqref="D13"/>
    </sheetView>
  </sheetViews>
  <sheetFormatPr defaultColWidth="9.140625" defaultRowHeight="15.95" customHeight="1" x14ac:dyDescent="0.2"/>
  <cols>
    <col min="1" max="1" width="13.5703125" style="5" customWidth="1"/>
    <col min="2" max="2" width="9.28515625" style="5" customWidth="1"/>
    <col min="3" max="3" width="7.5703125" style="8" customWidth="1"/>
    <col min="4" max="4" width="38.28515625" style="9" customWidth="1"/>
    <col min="5" max="5" width="13.85546875" style="3" bestFit="1" customWidth="1"/>
    <col min="6" max="6" width="14.7109375" style="3" customWidth="1"/>
    <col min="7" max="7" width="9.7109375" style="9" bestFit="1" customWidth="1"/>
    <col min="8" max="8" width="7.85546875" style="9" bestFit="1" customWidth="1"/>
    <col min="9" max="9" width="14.5703125" style="9" bestFit="1" customWidth="1"/>
    <col min="10" max="10" width="9.140625" style="9"/>
    <col min="11" max="11" width="12.28515625" style="9" bestFit="1" customWidth="1"/>
    <col min="12" max="12" width="9.140625" style="9"/>
    <col min="13" max="15" width="14.7109375" style="9" bestFit="1" customWidth="1"/>
    <col min="16" max="16384" width="9.140625" style="9"/>
  </cols>
  <sheetData>
    <row r="1" spans="1:7" ht="15.95" customHeight="1" x14ac:dyDescent="0.2">
      <c r="B1" s="6"/>
      <c r="C1" s="6"/>
      <c r="D1" s="7" t="s">
        <v>5</v>
      </c>
      <c r="E1" s="6"/>
      <c r="F1" s="6"/>
    </row>
    <row r="3" spans="1:7" ht="15.75" customHeight="1" x14ac:dyDescent="0.2">
      <c r="A3" s="10" t="s">
        <v>13</v>
      </c>
      <c r="B3" s="11"/>
      <c r="C3" s="11"/>
      <c r="D3" s="11"/>
      <c r="E3" s="12" t="s">
        <v>0</v>
      </c>
      <c r="F3" s="12" t="s">
        <v>1</v>
      </c>
    </row>
    <row r="4" spans="1:7" ht="15.75" customHeight="1" x14ac:dyDescent="0.2">
      <c r="A4" s="13"/>
      <c r="B4" s="13"/>
      <c r="C4" s="13"/>
      <c r="D4" s="13"/>
      <c r="E4" s="14" t="s">
        <v>2</v>
      </c>
      <c r="F4" s="14" t="s">
        <v>3</v>
      </c>
    </row>
    <row r="5" spans="1:7" s="41" customFormat="1" ht="15.75" customHeight="1" x14ac:dyDescent="0.2">
      <c r="A5" s="37" t="s">
        <v>15</v>
      </c>
      <c r="B5" s="39"/>
      <c r="C5" s="37"/>
      <c r="D5" s="57"/>
      <c r="E5" s="43"/>
      <c r="G5" s="62"/>
    </row>
    <row r="6" spans="1:7" s="41" customFormat="1" ht="15.75" customHeight="1" x14ac:dyDescent="0.2">
      <c r="A6" s="38" t="s">
        <v>78</v>
      </c>
      <c r="B6" s="39"/>
      <c r="C6" s="37"/>
      <c r="D6" s="57"/>
      <c r="E6" s="43"/>
      <c r="G6" s="62"/>
    </row>
    <row r="7" spans="1:7" s="41" customFormat="1" ht="9.75" customHeight="1" x14ac:dyDescent="0.2">
      <c r="A7" s="63"/>
      <c r="B7" s="39"/>
      <c r="C7" s="37"/>
      <c r="D7" s="57"/>
      <c r="E7" s="43"/>
      <c r="G7" s="62"/>
    </row>
    <row r="8" spans="1:7" s="41" customFormat="1" ht="15.75" customHeight="1" x14ac:dyDescent="0.2">
      <c r="A8" s="52" t="s">
        <v>6</v>
      </c>
      <c r="B8" s="44"/>
      <c r="C8" s="55"/>
      <c r="E8" s="43"/>
      <c r="F8" s="43"/>
      <c r="G8" s="62"/>
    </row>
    <row r="9" spans="1:7" s="41" customFormat="1" ht="15.75" customHeight="1" x14ac:dyDescent="0.2">
      <c r="A9" s="39">
        <v>1303412</v>
      </c>
      <c r="B9" s="39">
        <v>341909</v>
      </c>
      <c r="C9" s="40"/>
      <c r="D9" s="41" t="s">
        <v>16</v>
      </c>
      <c r="E9" s="42">
        <f>24500+1455+4365</f>
        <v>30320</v>
      </c>
      <c r="F9" s="43">
        <f>1222420+E9</f>
        <v>1252740</v>
      </c>
      <c r="G9" s="62"/>
    </row>
    <row r="10" spans="1:7" s="41" customFormat="1" ht="15.75" customHeight="1" x14ac:dyDescent="0.2">
      <c r="A10" s="44"/>
      <c r="B10" s="44"/>
      <c r="C10" s="40"/>
      <c r="D10" s="57" t="s">
        <v>4</v>
      </c>
      <c r="E10" s="43">
        <f>SUBTOTAL(9,E9:E9)</f>
        <v>30320</v>
      </c>
      <c r="F10" s="43"/>
      <c r="G10" s="62"/>
    </row>
    <row r="11" spans="1:7" s="41" customFormat="1" ht="15.75" customHeight="1" x14ac:dyDescent="0.2">
      <c r="A11" s="52" t="s">
        <v>7</v>
      </c>
      <c r="B11" s="44"/>
      <c r="C11" s="40"/>
      <c r="E11" s="43"/>
      <c r="F11" s="43"/>
      <c r="G11" s="62"/>
    </row>
    <row r="12" spans="1:7" s="41" customFormat="1" ht="15.75" customHeight="1" x14ac:dyDescent="0.2">
      <c r="A12" s="39">
        <v>13000516</v>
      </c>
      <c r="B12" s="44" t="s">
        <v>17</v>
      </c>
      <c r="C12" s="40"/>
      <c r="D12" s="41" t="s">
        <v>18</v>
      </c>
      <c r="E12" s="43">
        <v>24500</v>
      </c>
      <c r="F12" s="43">
        <f>2015906+E12</f>
        <v>2040406</v>
      </c>
      <c r="G12" s="62"/>
    </row>
    <row r="13" spans="1:7" s="41" customFormat="1" ht="15.75" customHeight="1" x14ac:dyDescent="0.2">
      <c r="A13" s="39">
        <v>13000516</v>
      </c>
      <c r="B13" s="44" t="s">
        <v>76</v>
      </c>
      <c r="C13" s="40"/>
      <c r="D13" s="41" t="s">
        <v>77</v>
      </c>
      <c r="E13" s="42">
        <f>1455+4365</f>
        <v>5820</v>
      </c>
      <c r="F13" s="43">
        <f>294809+E13</f>
        <v>300629</v>
      </c>
      <c r="G13" s="62"/>
    </row>
    <row r="14" spans="1:7" s="41" customFormat="1" ht="15.75" customHeight="1" x14ac:dyDescent="0.2">
      <c r="A14" s="56"/>
      <c r="B14" s="39"/>
      <c r="C14" s="37"/>
      <c r="D14" s="57" t="s">
        <v>4</v>
      </c>
      <c r="E14" s="43">
        <f>SUBTOTAL(9,E12:E13)</f>
        <v>30320</v>
      </c>
      <c r="G14" s="62"/>
    </row>
    <row r="15" spans="1:7" s="41" customFormat="1" ht="15.95" customHeight="1" x14ac:dyDescent="0.2">
      <c r="A15" s="39"/>
      <c r="B15" s="44"/>
      <c r="D15" s="58"/>
      <c r="E15" s="59"/>
      <c r="F15" s="43"/>
      <c r="G15" s="47"/>
    </row>
    <row r="16" spans="1:7" s="41" customFormat="1" ht="15.95" customHeight="1" thickBot="1" x14ac:dyDescent="0.25">
      <c r="A16" s="37"/>
      <c r="B16" s="44"/>
      <c r="C16" s="55"/>
      <c r="D16" s="58" t="s">
        <v>87</v>
      </c>
      <c r="E16" s="60">
        <f>E14</f>
        <v>30320</v>
      </c>
      <c r="F16" s="61"/>
      <c r="G16" s="47"/>
    </row>
    <row r="17" spans="1:9" ht="15.95" customHeight="1" thickTop="1" x14ac:dyDescent="0.2">
      <c r="A17" s="16"/>
      <c r="D17" s="21"/>
      <c r="E17" s="1"/>
      <c r="F17" s="2"/>
      <c r="I17" s="29"/>
    </row>
    <row r="18" spans="1:9" s="41" customFormat="1" ht="15.95" customHeight="1" x14ac:dyDescent="0.2">
      <c r="A18" s="45" t="s">
        <v>19</v>
      </c>
      <c r="B18" s="45"/>
      <c r="C18" s="45"/>
      <c r="D18" s="45"/>
      <c r="E18" s="46" t="s">
        <v>0</v>
      </c>
      <c r="F18" s="46" t="s">
        <v>1</v>
      </c>
      <c r="G18" s="47"/>
    </row>
    <row r="19" spans="1:9" s="41" customFormat="1" ht="15.95" customHeight="1" x14ac:dyDescent="0.2">
      <c r="A19" s="48"/>
      <c r="B19" s="48"/>
      <c r="C19" s="48"/>
      <c r="D19" s="48"/>
      <c r="E19" s="49" t="s">
        <v>2</v>
      </c>
      <c r="F19" s="49" t="s">
        <v>3</v>
      </c>
      <c r="G19" s="47"/>
    </row>
    <row r="20" spans="1:9" s="41" customFormat="1" ht="15.95" customHeight="1" x14ac:dyDescent="0.2">
      <c r="A20" s="38" t="s">
        <v>80</v>
      </c>
      <c r="B20" s="50"/>
      <c r="C20" s="50"/>
      <c r="D20" s="50"/>
      <c r="E20" s="51"/>
      <c r="F20" s="51"/>
      <c r="G20" s="47"/>
    </row>
    <row r="21" spans="1:9" s="54" customFormat="1" ht="15.75" customHeight="1" x14ac:dyDescent="0.2">
      <c r="A21" s="52" t="s">
        <v>7</v>
      </c>
      <c r="B21" s="44"/>
      <c r="C21" s="40"/>
      <c r="D21" s="41"/>
      <c r="E21" s="43"/>
      <c r="F21" s="43"/>
      <c r="G21" s="53"/>
    </row>
    <row r="22" spans="1:9" s="54" customFormat="1" ht="15.75" customHeight="1" x14ac:dyDescent="0.2">
      <c r="A22" s="39">
        <v>55100524</v>
      </c>
      <c r="B22" s="39">
        <v>590310</v>
      </c>
      <c r="C22" s="55"/>
      <c r="D22" s="41" t="s">
        <v>20</v>
      </c>
      <c r="E22" s="43">
        <f>(-24500+-1455)</f>
        <v>-25955</v>
      </c>
      <c r="F22" s="43">
        <f>598536+E22</f>
        <v>572581</v>
      </c>
      <c r="G22" s="53"/>
    </row>
    <row r="23" spans="1:9" s="54" customFormat="1" ht="15.75" customHeight="1" x14ac:dyDescent="0.2">
      <c r="A23" s="39">
        <v>55100524</v>
      </c>
      <c r="B23" s="39">
        <v>534110</v>
      </c>
      <c r="C23" s="55"/>
      <c r="D23" s="41" t="s">
        <v>21</v>
      </c>
      <c r="E23" s="42">
        <f>24500+1455</f>
        <v>25955</v>
      </c>
      <c r="F23" s="43">
        <f>169812+E23</f>
        <v>195767</v>
      </c>
      <c r="G23" s="53"/>
    </row>
    <row r="24" spans="1:9" s="54" customFormat="1" ht="15.75" customHeight="1" x14ac:dyDescent="0.2">
      <c r="A24" s="56"/>
      <c r="B24" s="39"/>
      <c r="C24" s="37"/>
      <c r="D24" s="57" t="s">
        <v>4</v>
      </c>
      <c r="E24" s="43">
        <f>SUBTOTAL(9,E22:E23)</f>
        <v>0</v>
      </c>
      <c r="F24" s="41"/>
      <c r="G24" s="53"/>
    </row>
    <row r="25" spans="1:9" s="41" customFormat="1" ht="15.95" customHeight="1" x14ac:dyDescent="0.2">
      <c r="A25" s="39"/>
      <c r="B25" s="44"/>
      <c r="D25" s="58"/>
      <c r="E25" s="59"/>
      <c r="F25" s="43"/>
      <c r="G25" s="47"/>
    </row>
    <row r="26" spans="1:9" s="41" customFormat="1" ht="15.95" customHeight="1" thickBot="1" x14ac:dyDescent="0.25">
      <c r="A26" s="37"/>
      <c r="B26" s="44"/>
      <c r="C26" s="55"/>
      <c r="D26" s="58" t="s">
        <v>22</v>
      </c>
      <c r="E26" s="60">
        <f>E24</f>
        <v>0</v>
      </c>
      <c r="F26" s="61"/>
      <c r="G26" s="47"/>
    </row>
    <row r="27" spans="1:9" s="41" customFormat="1" ht="15.95" customHeight="1" thickTop="1" x14ac:dyDescent="0.2">
      <c r="A27" s="50"/>
      <c r="B27" s="50"/>
      <c r="C27" s="50"/>
      <c r="D27" s="50"/>
      <c r="E27" s="51"/>
      <c r="F27" s="51"/>
      <c r="G27" s="47"/>
    </row>
    <row r="28" spans="1:9" s="41" customFormat="1" ht="15.95" customHeight="1" x14ac:dyDescent="0.2">
      <c r="A28" s="45" t="s">
        <v>79</v>
      </c>
      <c r="B28" s="45"/>
      <c r="C28" s="45"/>
      <c r="D28" s="45"/>
      <c r="E28" s="46" t="s">
        <v>0</v>
      </c>
      <c r="F28" s="46" t="s">
        <v>1</v>
      </c>
      <c r="G28" s="47"/>
    </row>
    <row r="29" spans="1:9" s="41" customFormat="1" ht="15.95" customHeight="1" x14ac:dyDescent="0.2">
      <c r="A29" s="48"/>
      <c r="B29" s="48"/>
      <c r="C29" s="48"/>
      <c r="D29" s="48"/>
      <c r="E29" s="49" t="s">
        <v>2</v>
      </c>
      <c r="F29" s="49" t="s">
        <v>3</v>
      </c>
      <c r="G29" s="47"/>
    </row>
    <row r="30" spans="1:9" s="41" customFormat="1" ht="15.95" customHeight="1" x14ac:dyDescent="0.2">
      <c r="A30" s="38" t="s">
        <v>80</v>
      </c>
      <c r="B30" s="50"/>
      <c r="C30" s="50"/>
      <c r="D30" s="50"/>
      <c r="E30" s="51"/>
      <c r="F30" s="51"/>
      <c r="G30" s="47"/>
    </row>
    <row r="31" spans="1:9" s="54" customFormat="1" ht="15.75" customHeight="1" x14ac:dyDescent="0.2">
      <c r="A31" s="52" t="s">
        <v>7</v>
      </c>
      <c r="B31" s="44"/>
      <c r="C31" s="40"/>
      <c r="D31" s="41"/>
      <c r="E31" s="43"/>
      <c r="F31" s="43"/>
      <c r="G31" s="53"/>
    </row>
    <row r="32" spans="1:9" s="54" customFormat="1" ht="15.75" customHeight="1" x14ac:dyDescent="0.2">
      <c r="A32" s="39">
        <v>94100536</v>
      </c>
      <c r="B32" s="39">
        <v>590310</v>
      </c>
      <c r="C32" s="55"/>
      <c r="D32" s="41" t="s">
        <v>20</v>
      </c>
      <c r="E32" s="43">
        <v>-4365</v>
      </c>
      <c r="F32" s="43">
        <f>478198+E32</f>
        <v>473833</v>
      </c>
      <c r="G32" s="53"/>
    </row>
    <row r="33" spans="1:9" s="54" customFormat="1" ht="15.75" customHeight="1" x14ac:dyDescent="0.2">
      <c r="A33" s="39">
        <v>94100536</v>
      </c>
      <c r="B33" s="39">
        <v>534110</v>
      </c>
      <c r="C33" s="55"/>
      <c r="D33" s="41" t="s">
        <v>21</v>
      </c>
      <c r="E33" s="42">
        <v>4365</v>
      </c>
      <c r="F33" s="43">
        <f>987133+E33</f>
        <v>991498</v>
      </c>
      <c r="G33" s="53"/>
    </row>
    <row r="34" spans="1:9" s="54" customFormat="1" ht="15.75" customHeight="1" x14ac:dyDescent="0.2">
      <c r="A34" s="56"/>
      <c r="B34" s="39"/>
      <c r="C34" s="37"/>
      <c r="D34" s="57" t="s">
        <v>4</v>
      </c>
      <c r="E34" s="43">
        <f>SUBTOTAL(9,E32:E33)</f>
        <v>0</v>
      </c>
      <c r="F34" s="41"/>
      <c r="G34" s="53"/>
    </row>
    <row r="35" spans="1:9" s="41" customFormat="1" ht="15.95" customHeight="1" x14ac:dyDescent="0.2">
      <c r="A35" s="39"/>
      <c r="B35" s="44"/>
      <c r="D35" s="58"/>
      <c r="E35" s="59"/>
      <c r="F35" s="43"/>
      <c r="G35" s="47"/>
    </row>
    <row r="36" spans="1:9" s="41" customFormat="1" ht="15.95" customHeight="1" thickBot="1" x14ac:dyDescent="0.25">
      <c r="A36" s="37"/>
      <c r="B36" s="44"/>
      <c r="C36" s="55"/>
      <c r="D36" s="58" t="s">
        <v>81</v>
      </c>
      <c r="E36" s="60">
        <f>E34</f>
        <v>0</v>
      </c>
      <c r="F36" s="61"/>
      <c r="G36" s="47"/>
    </row>
    <row r="37" spans="1:9" ht="15.95" customHeight="1" thickTop="1" x14ac:dyDescent="0.2">
      <c r="A37" s="9"/>
      <c r="C37" s="9"/>
      <c r="D37" s="22"/>
      <c r="E37" s="1"/>
      <c r="I37" s="29"/>
    </row>
    <row r="38" spans="1:9" ht="15.95" customHeight="1" x14ac:dyDescent="0.2">
      <c r="A38" s="23" t="s">
        <v>8</v>
      </c>
      <c r="B38" s="23"/>
      <c r="C38" s="23"/>
      <c r="D38" s="23"/>
      <c r="E38" s="12" t="s">
        <v>0</v>
      </c>
      <c r="F38" s="12" t="s">
        <v>1</v>
      </c>
    </row>
    <row r="39" spans="1:9" ht="15.95" customHeight="1" x14ac:dyDescent="0.2">
      <c r="A39" s="24"/>
      <c r="B39" s="24"/>
      <c r="C39" s="24"/>
      <c r="D39" s="24"/>
      <c r="E39" s="14" t="s">
        <v>2</v>
      </c>
      <c r="F39" s="14" t="s">
        <v>3</v>
      </c>
    </row>
    <row r="40" spans="1:9" ht="15.95" customHeight="1" x14ac:dyDescent="0.2">
      <c r="A40" s="25"/>
      <c r="B40" s="25"/>
      <c r="C40" s="25"/>
      <c r="D40" s="25"/>
      <c r="E40" s="15"/>
      <c r="F40" s="15"/>
    </row>
    <row r="41" spans="1:9" ht="15.95" customHeight="1" x14ac:dyDescent="0.2">
      <c r="A41" s="20" t="s">
        <v>10</v>
      </c>
      <c r="B41" s="25"/>
      <c r="C41" s="25"/>
      <c r="D41" s="25"/>
      <c r="E41" s="15"/>
      <c r="F41" s="15"/>
    </row>
    <row r="42" spans="1:9" ht="15.95" customHeight="1" x14ac:dyDescent="0.2">
      <c r="A42" s="20"/>
      <c r="B42" s="25"/>
      <c r="C42" s="25"/>
      <c r="D42" s="25"/>
      <c r="E42" s="15"/>
      <c r="F42" s="15"/>
    </row>
    <row r="43" spans="1:9" ht="15.95" customHeight="1" x14ac:dyDescent="0.2">
      <c r="A43" s="26" t="s">
        <v>84</v>
      </c>
      <c r="D43" s="21"/>
    </row>
    <row r="44" spans="1:9" ht="15.95" customHeight="1" x14ac:dyDescent="0.2">
      <c r="A44" s="8"/>
      <c r="D44" s="21"/>
    </row>
    <row r="45" spans="1:9" ht="15.95" customHeight="1" x14ac:dyDescent="0.2">
      <c r="A45" s="18" t="s">
        <v>6</v>
      </c>
      <c r="D45" s="21"/>
      <c r="E45" s="1"/>
    </row>
    <row r="46" spans="1:9" ht="15.95" customHeight="1" x14ac:dyDescent="0.2">
      <c r="A46" s="5" t="s">
        <v>39</v>
      </c>
      <c r="B46" s="5" t="s">
        <v>36</v>
      </c>
      <c r="C46" s="5" t="s">
        <v>38</v>
      </c>
      <c r="D46" s="27" t="s">
        <v>37</v>
      </c>
      <c r="E46" s="19">
        <v>70000</v>
      </c>
      <c r="F46" s="3">
        <f>E46</f>
        <v>70000</v>
      </c>
    </row>
    <row r="47" spans="1:9" ht="15.95" customHeight="1" x14ac:dyDescent="0.2">
      <c r="A47" s="9"/>
      <c r="B47" s="9"/>
      <c r="C47" s="9"/>
      <c r="D47" s="17" t="s">
        <v>4</v>
      </c>
      <c r="E47" s="43">
        <f>SUBTOTAL(9,E46:E46)</f>
        <v>70000</v>
      </c>
    </row>
    <row r="48" spans="1:9" ht="15.95" customHeight="1" x14ac:dyDescent="0.2">
      <c r="A48" s="18" t="s">
        <v>9</v>
      </c>
    </row>
    <row r="49" spans="1:6" ht="15.95" customHeight="1" x14ac:dyDescent="0.2">
      <c r="A49" s="5" t="s">
        <v>40</v>
      </c>
      <c r="B49" s="5" t="s">
        <v>41</v>
      </c>
      <c r="C49" s="5" t="s">
        <v>38</v>
      </c>
      <c r="D49" s="27" t="s">
        <v>42</v>
      </c>
      <c r="E49" s="19">
        <v>70000</v>
      </c>
      <c r="F49" s="3">
        <f>E49</f>
        <v>70000</v>
      </c>
    </row>
    <row r="50" spans="1:6" ht="15.95" customHeight="1" x14ac:dyDescent="0.2">
      <c r="C50" s="5"/>
      <c r="D50" s="17" t="s">
        <v>4</v>
      </c>
      <c r="E50" s="3">
        <f>SUBTOTAL(9,E49)</f>
        <v>70000</v>
      </c>
    </row>
    <row r="51" spans="1:6" ht="15.95" customHeight="1" x14ac:dyDescent="0.2">
      <c r="C51" s="5"/>
      <c r="D51" s="17"/>
    </row>
    <row r="52" spans="1:6" s="54" customFormat="1" ht="15.95" customHeight="1" x14ac:dyDescent="0.2">
      <c r="A52" s="64" t="s">
        <v>55</v>
      </c>
      <c r="B52" s="44"/>
      <c r="C52" s="55"/>
      <c r="D52" s="58"/>
      <c r="E52" s="59"/>
      <c r="F52" s="43"/>
    </row>
    <row r="53" spans="1:6" s="54" customFormat="1" ht="15.95" customHeight="1" x14ac:dyDescent="0.2">
      <c r="A53" s="55"/>
      <c r="B53" s="44"/>
      <c r="C53" s="55"/>
      <c r="D53" s="58"/>
      <c r="E53" s="59"/>
      <c r="F53" s="43"/>
    </row>
    <row r="54" spans="1:6" s="54" customFormat="1" ht="15.95" customHeight="1" x14ac:dyDescent="0.2">
      <c r="A54" s="52" t="s">
        <v>6</v>
      </c>
      <c r="B54" s="44"/>
      <c r="C54" s="55"/>
      <c r="D54" s="58"/>
      <c r="E54" s="59"/>
      <c r="F54" s="43"/>
    </row>
    <row r="55" spans="1:6" s="54" customFormat="1" ht="15.95" customHeight="1" x14ac:dyDescent="0.2">
      <c r="A55" s="44" t="s">
        <v>56</v>
      </c>
      <c r="B55" s="44" t="s">
        <v>36</v>
      </c>
      <c r="C55" s="44" t="s">
        <v>57</v>
      </c>
      <c r="D55" s="65" t="s">
        <v>58</v>
      </c>
      <c r="E55" s="42">
        <v>160000</v>
      </c>
      <c r="F55" s="43">
        <f>140000+E55</f>
        <v>300000</v>
      </c>
    </row>
    <row r="56" spans="1:6" s="54" customFormat="1" ht="15.95" customHeight="1" x14ac:dyDescent="0.2">
      <c r="A56" s="41"/>
      <c r="B56" s="41"/>
      <c r="C56" s="41"/>
      <c r="D56" s="57" t="s">
        <v>4</v>
      </c>
      <c r="E56" s="43">
        <f>SUBTOTAL(9,E55:E55)</f>
        <v>160000</v>
      </c>
      <c r="F56" s="43"/>
    </row>
    <row r="57" spans="1:6" s="54" customFormat="1" ht="15.95" customHeight="1" x14ac:dyDescent="0.2">
      <c r="A57" s="52" t="s">
        <v>9</v>
      </c>
      <c r="B57" s="44"/>
      <c r="C57" s="55"/>
      <c r="D57" s="41"/>
      <c r="E57" s="43"/>
      <c r="F57" s="43"/>
    </row>
    <row r="58" spans="1:6" s="54" customFormat="1" ht="15.95" customHeight="1" x14ac:dyDescent="0.2">
      <c r="A58" s="44" t="s">
        <v>59</v>
      </c>
      <c r="B58" s="44" t="s">
        <v>60</v>
      </c>
      <c r="C58" s="44" t="s">
        <v>57</v>
      </c>
      <c r="D58" s="65" t="s">
        <v>61</v>
      </c>
      <c r="E58" s="42">
        <v>160000</v>
      </c>
      <c r="F58" s="43">
        <f>140000+E58</f>
        <v>300000</v>
      </c>
    </row>
    <row r="59" spans="1:6" s="54" customFormat="1" ht="15.95" customHeight="1" x14ac:dyDescent="0.2">
      <c r="A59" s="39"/>
      <c r="B59" s="39"/>
      <c r="C59" s="39"/>
      <c r="D59" s="57" t="s">
        <v>4</v>
      </c>
      <c r="E59" s="43">
        <f>SUBTOTAL(9,E58:E58)</f>
        <v>160000</v>
      </c>
      <c r="F59" s="43"/>
    </row>
    <row r="60" spans="1:6" ht="15.95" customHeight="1" x14ac:dyDescent="0.2">
      <c r="A60" s="26" t="s">
        <v>30</v>
      </c>
      <c r="D60" s="21"/>
    </row>
    <row r="61" spans="1:6" ht="15.95" customHeight="1" x14ac:dyDescent="0.2">
      <c r="A61" s="28" t="s">
        <v>85</v>
      </c>
      <c r="D61" s="21"/>
    </row>
    <row r="62" spans="1:6" ht="15.95" customHeight="1" x14ac:dyDescent="0.2">
      <c r="A62" s="18" t="s">
        <v>6</v>
      </c>
      <c r="D62" s="21"/>
      <c r="E62" s="1"/>
    </row>
    <row r="63" spans="1:6" ht="15.95" customHeight="1" x14ac:dyDescent="0.2">
      <c r="A63" s="5" t="s">
        <v>35</v>
      </c>
      <c r="B63" s="5" t="s">
        <v>36</v>
      </c>
      <c r="C63" s="5" t="s">
        <v>33</v>
      </c>
      <c r="D63" s="27" t="s">
        <v>37</v>
      </c>
      <c r="E63" s="19">
        <f>(-160000+-70000)</f>
        <v>-230000</v>
      </c>
      <c r="F63" s="3">
        <f>462915.07+E63</f>
        <v>232915.07</v>
      </c>
    </row>
    <row r="64" spans="1:6" ht="15.95" customHeight="1" x14ac:dyDescent="0.2">
      <c r="A64" s="9"/>
      <c r="B64" s="9"/>
      <c r="C64" s="9"/>
      <c r="D64" s="17" t="s">
        <v>4</v>
      </c>
      <c r="E64" s="3">
        <f>SUM(E63:E63)</f>
        <v>-230000</v>
      </c>
    </row>
    <row r="65" spans="1:6" ht="15.95" customHeight="1" x14ac:dyDescent="0.2">
      <c r="A65" s="18" t="s">
        <v>9</v>
      </c>
    </row>
    <row r="66" spans="1:6" ht="15.95" customHeight="1" x14ac:dyDescent="0.2">
      <c r="A66" s="5" t="s">
        <v>31</v>
      </c>
      <c r="B66" s="5" t="s">
        <v>32</v>
      </c>
      <c r="C66" s="5" t="s">
        <v>33</v>
      </c>
      <c r="D66" s="27" t="s">
        <v>34</v>
      </c>
      <c r="E66" s="19">
        <f>(-160000+-70000)</f>
        <v>-230000</v>
      </c>
      <c r="F66" s="3">
        <f>472755.07+E66</f>
        <v>242755.07</v>
      </c>
    </row>
    <row r="67" spans="1:6" ht="15.95" customHeight="1" x14ac:dyDescent="0.2">
      <c r="C67" s="5"/>
      <c r="D67" s="17" t="s">
        <v>4</v>
      </c>
      <c r="E67" s="3">
        <f>SUBTOTAL(9,E66)</f>
        <v>-230000</v>
      </c>
    </row>
    <row r="68" spans="1:6" ht="15.95" customHeight="1" x14ac:dyDescent="0.2">
      <c r="A68" s="26" t="s">
        <v>43</v>
      </c>
      <c r="D68" s="21"/>
    </row>
    <row r="69" spans="1:6" ht="15.95" customHeight="1" x14ac:dyDescent="0.2">
      <c r="A69" s="8"/>
      <c r="D69" s="21"/>
    </row>
    <row r="70" spans="1:6" ht="15.95" customHeight="1" x14ac:dyDescent="0.2">
      <c r="A70" s="18" t="s">
        <v>6</v>
      </c>
      <c r="D70" s="21"/>
      <c r="E70" s="1"/>
    </row>
    <row r="71" spans="1:6" ht="15.95" customHeight="1" x14ac:dyDescent="0.2">
      <c r="A71" s="5" t="s">
        <v>73</v>
      </c>
      <c r="B71" s="5" t="s">
        <v>74</v>
      </c>
      <c r="C71" s="5" t="s">
        <v>44</v>
      </c>
      <c r="D71" s="27" t="s">
        <v>54</v>
      </c>
      <c r="E71" s="19">
        <v>117000</v>
      </c>
      <c r="F71" s="3">
        <f>E71+394300</f>
        <v>511300</v>
      </c>
    </row>
    <row r="72" spans="1:6" ht="15.95" customHeight="1" x14ac:dyDescent="0.2">
      <c r="A72" s="9"/>
      <c r="B72" s="9"/>
      <c r="C72" s="9"/>
      <c r="D72" s="17" t="s">
        <v>4</v>
      </c>
      <c r="E72" s="3">
        <f>SUM(E71:E71)</f>
        <v>117000</v>
      </c>
    </row>
    <row r="73" spans="1:6" ht="15.95" customHeight="1" x14ac:dyDescent="0.2">
      <c r="A73" s="18" t="s">
        <v>9</v>
      </c>
    </row>
    <row r="74" spans="1:6" ht="15.95" customHeight="1" x14ac:dyDescent="0.2">
      <c r="A74" s="5" t="s">
        <v>45</v>
      </c>
      <c r="B74" s="5" t="s">
        <v>46</v>
      </c>
      <c r="C74" s="5" t="s">
        <v>44</v>
      </c>
      <c r="D74" s="27" t="s">
        <v>47</v>
      </c>
      <c r="E74" s="19">
        <v>117000</v>
      </c>
      <c r="F74" s="3">
        <f>E74+669300</f>
        <v>786300</v>
      </c>
    </row>
    <row r="75" spans="1:6" ht="15.95" customHeight="1" x14ac:dyDescent="0.2">
      <c r="C75" s="5"/>
      <c r="D75" s="17" t="s">
        <v>4</v>
      </c>
      <c r="E75" s="3">
        <f>SUBTOTAL(9,E74)</f>
        <v>117000</v>
      </c>
    </row>
    <row r="76" spans="1:6" ht="15.95" customHeight="1" x14ac:dyDescent="0.2">
      <c r="A76" s="23" t="s">
        <v>8</v>
      </c>
      <c r="B76" s="23"/>
      <c r="C76" s="23"/>
      <c r="D76" s="23"/>
      <c r="E76" s="12" t="s">
        <v>0</v>
      </c>
      <c r="F76" s="12" t="s">
        <v>1</v>
      </c>
    </row>
    <row r="77" spans="1:6" ht="15.95" customHeight="1" x14ac:dyDescent="0.2">
      <c r="A77" s="24"/>
      <c r="B77" s="24"/>
      <c r="C77" s="24"/>
      <c r="D77" s="24"/>
      <c r="E77" s="14" t="s">
        <v>2</v>
      </c>
      <c r="F77" s="14" t="s">
        <v>3</v>
      </c>
    </row>
    <row r="78" spans="1:6" ht="15.95" customHeight="1" x14ac:dyDescent="0.2">
      <c r="A78" s="25"/>
      <c r="B78" s="25"/>
      <c r="C78" s="25"/>
      <c r="D78" s="25"/>
      <c r="E78" s="15"/>
      <c r="F78" s="15"/>
    </row>
    <row r="79" spans="1:6" ht="15.95" customHeight="1" x14ac:dyDescent="0.2">
      <c r="A79" s="20" t="s">
        <v>48</v>
      </c>
      <c r="C79" s="5"/>
      <c r="D79" s="17"/>
    </row>
    <row r="80" spans="1:6" ht="15.95" customHeight="1" x14ac:dyDescent="0.2">
      <c r="C80" s="5"/>
      <c r="D80" s="17"/>
    </row>
    <row r="81" spans="1:6" ht="15.95" customHeight="1" x14ac:dyDescent="0.2">
      <c r="A81" s="26" t="s">
        <v>49</v>
      </c>
      <c r="D81" s="21"/>
    </row>
    <row r="82" spans="1:6" ht="15.95" customHeight="1" x14ac:dyDescent="0.2">
      <c r="A82" s="8"/>
      <c r="D82" s="21"/>
    </row>
    <row r="83" spans="1:6" ht="15.95" customHeight="1" x14ac:dyDescent="0.2">
      <c r="A83" s="18" t="s">
        <v>6</v>
      </c>
      <c r="D83" s="21"/>
      <c r="E83" s="1"/>
    </row>
    <row r="84" spans="1:6" ht="15.95" customHeight="1" x14ac:dyDescent="0.2">
      <c r="A84" s="5" t="s">
        <v>52</v>
      </c>
      <c r="B84" s="5" t="s">
        <v>53</v>
      </c>
      <c r="C84" s="5" t="s">
        <v>51</v>
      </c>
      <c r="D84" s="27" t="s">
        <v>54</v>
      </c>
      <c r="E84" s="19">
        <v>4450</v>
      </c>
      <c r="F84" s="3">
        <f>E84+100000</f>
        <v>104450</v>
      </c>
    </row>
    <row r="85" spans="1:6" ht="15.95" customHeight="1" x14ac:dyDescent="0.2">
      <c r="A85" s="9"/>
      <c r="B85" s="9"/>
      <c r="C85" s="9"/>
      <c r="D85" s="17" t="s">
        <v>4</v>
      </c>
      <c r="E85" s="3">
        <f>SUM(E84:E84)</f>
        <v>4450</v>
      </c>
    </row>
    <row r="86" spans="1:6" ht="15.95" customHeight="1" x14ac:dyDescent="0.2">
      <c r="A86" s="18" t="s">
        <v>9</v>
      </c>
    </row>
    <row r="87" spans="1:6" ht="15.95" customHeight="1" x14ac:dyDescent="0.2">
      <c r="A87" s="5" t="s">
        <v>50</v>
      </c>
      <c r="B87" s="5" t="s">
        <v>28</v>
      </c>
      <c r="C87" s="5" t="s">
        <v>51</v>
      </c>
      <c r="D87" s="27" t="s">
        <v>29</v>
      </c>
      <c r="E87" s="19">
        <v>4450</v>
      </c>
      <c r="F87" s="3">
        <f>E87+100000</f>
        <v>104450</v>
      </c>
    </row>
    <row r="88" spans="1:6" ht="15.95" customHeight="1" x14ac:dyDescent="0.2">
      <c r="C88" s="5"/>
      <c r="D88" s="17" t="s">
        <v>4</v>
      </c>
      <c r="E88" s="3">
        <f>SUBTOTAL(9,E87)</f>
        <v>4450</v>
      </c>
    </row>
    <row r="89" spans="1:6" ht="15.95" customHeight="1" x14ac:dyDescent="0.2">
      <c r="A89" s="26"/>
      <c r="D89" s="21"/>
    </row>
    <row r="90" spans="1:6" s="41" customFormat="1" ht="15.95" customHeight="1" x14ac:dyDescent="0.2">
      <c r="A90" s="56" t="s">
        <v>62</v>
      </c>
      <c r="B90" s="44"/>
      <c r="C90" s="55"/>
      <c r="D90" s="58"/>
      <c r="E90" s="59"/>
      <c r="F90" s="43"/>
    </row>
    <row r="91" spans="1:6" s="41" customFormat="1" ht="15.95" customHeight="1" x14ac:dyDescent="0.2">
      <c r="A91" s="56"/>
      <c r="B91" s="44"/>
      <c r="C91" s="55"/>
      <c r="D91" s="58"/>
      <c r="E91" s="59"/>
      <c r="F91" s="43"/>
    </row>
    <row r="92" spans="1:6" s="41" customFormat="1" ht="15.95" customHeight="1" x14ac:dyDescent="0.2">
      <c r="A92" s="64" t="s">
        <v>63</v>
      </c>
      <c r="B92" s="44"/>
      <c r="C92" s="55"/>
      <c r="D92" s="58"/>
      <c r="E92" s="59"/>
      <c r="F92" s="43"/>
    </row>
    <row r="93" spans="1:6" s="41" customFormat="1" ht="15.95" customHeight="1" x14ac:dyDescent="0.2">
      <c r="A93" s="55"/>
      <c r="B93" s="44"/>
      <c r="C93" s="55"/>
      <c r="D93" s="58"/>
      <c r="E93" s="59"/>
      <c r="F93" s="43"/>
    </row>
    <row r="94" spans="1:6" s="41" customFormat="1" ht="15.95" customHeight="1" x14ac:dyDescent="0.2">
      <c r="A94" s="52" t="s">
        <v>6</v>
      </c>
      <c r="B94" s="44"/>
      <c r="C94" s="55"/>
      <c r="D94" s="58"/>
      <c r="E94" s="59"/>
      <c r="F94" s="43"/>
    </row>
    <row r="95" spans="1:6" s="41" customFormat="1" ht="15.95" customHeight="1" x14ac:dyDescent="0.2">
      <c r="A95" s="44" t="s">
        <v>64</v>
      </c>
      <c r="B95" s="44" t="s">
        <v>65</v>
      </c>
      <c r="C95" s="44" t="s">
        <v>66</v>
      </c>
      <c r="D95" s="65" t="s">
        <v>67</v>
      </c>
      <c r="E95" s="42">
        <v>-230000</v>
      </c>
      <c r="F95" s="43">
        <f>230000+E95</f>
        <v>0</v>
      </c>
    </row>
    <row r="96" spans="1:6" s="41" customFormat="1" ht="15.95" customHeight="1" x14ac:dyDescent="0.2">
      <c r="D96" s="57" t="s">
        <v>4</v>
      </c>
      <c r="E96" s="43">
        <f>SUBTOTAL(9,E95:E95)</f>
        <v>-230000</v>
      </c>
      <c r="F96" s="43"/>
    </row>
    <row r="97" spans="1:9" s="41" customFormat="1" ht="15.95" customHeight="1" x14ac:dyDescent="0.2">
      <c r="A97" s="52" t="s">
        <v>9</v>
      </c>
      <c r="B97" s="44"/>
      <c r="C97" s="55"/>
      <c r="E97" s="43"/>
      <c r="F97" s="43"/>
    </row>
    <row r="98" spans="1:9" s="41" customFormat="1" ht="15.95" customHeight="1" x14ac:dyDescent="0.2">
      <c r="A98" s="44" t="s">
        <v>68</v>
      </c>
      <c r="B98" s="44" t="s">
        <v>28</v>
      </c>
      <c r="C98" s="44" t="s">
        <v>66</v>
      </c>
      <c r="D98" s="41" t="s">
        <v>69</v>
      </c>
      <c r="E98" s="42">
        <v>-230000</v>
      </c>
      <c r="F98" s="43">
        <f>230000+E98</f>
        <v>0</v>
      </c>
    </row>
    <row r="99" spans="1:9" s="41" customFormat="1" ht="15.95" customHeight="1" x14ac:dyDescent="0.2">
      <c r="A99" s="39"/>
      <c r="B99" s="39"/>
      <c r="C99" s="39"/>
      <c r="D99" s="57" t="s">
        <v>4</v>
      </c>
      <c r="E99" s="43">
        <f>SUBTOTAL(9,E98:E98)</f>
        <v>-230000</v>
      </c>
      <c r="F99" s="43"/>
    </row>
    <row r="100" spans="1:9" s="41" customFormat="1" ht="15.95" customHeight="1" x14ac:dyDescent="0.2">
      <c r="A100" s="39"/>
      <c r="B100" s="39"/>
      <c r="C100" s="39"/>
      <c r="D100" s="57"/>
      <c r="E100" s="43"/>
      <c r="F100" s="43"/>
    </row>
    <row r="101" spans="1:9" ht="15.95" customHeight="1" x14ac:dyDescent="0.2">
      <c r="A101" s="26" t="s">
        <v>70</v>
      </c>
      <c r="D101" s="21"/>
      <c r="E101" s="1"/>
      <c r="F101" s="2"/>
      <c r="I101" s="66"/>
    </row>
    <row r="102" spans="1:9" ht="15.95" customHeight="1" x14ac:dyDescent="0.2">
      <c r="A102" s="28" t="s">
        <v>86</v>
      </c>
      <c r="D102" s="21"/>
      <c r="E102" s="1"/>
      <c r="F102" s="2"/>
      <c r="I102" s="66"/>
    </row>
    <row r="103" spans="1:9" ht="15.95" customHeight="1" x14ac:dyDescent="0.2">
      <c r="A103" s="18" t="s">
        <v>6</v>
      </c>
      <c r="D103" s="21"/>
      <c r="E103" s="1"/>
      <c r="I103" s="66"/>
    </row>
    <row r="104" spans="1:9" ht="15.95" customHeight="1" x14ac:dyDescent="0.2">
      <c r="A104" s="5" t="s">
        <v>64</v>
      </c>
      <c r="B104" s="5" t="s">
        <v>65</v>
      </c>
      <c r="C104" s="5" t="s">
        <v>71</v>
      </c>
      <c r="D104" s="27" t="s">
        <v>67</v>
      </c>
      <c r="E104" s="3">
        <v>230000</v>
      </c>
      <c r="F104" s="3">
        <f>2569199+E104</f>
        <v>2799199</v>
      </c>
      <c r="I104" s="66"/>
    </row>
    <row r="105" spans="1:9" ht="15.95" customHeight="1" x14ac:dyDescent="0.2">
      <c r="A105" s="5" t="s">
        <v>64</v>
      </c>
      <c r="B105" s="5" t="s">
        <v>82</v>
      </c>
      <c r="C105" s="5" t="s">
        <v>71</v>
      </c>
      <c r="D105" s="27" t="s">
        <v>83</v>
      </c>
      <c r="E105" s="3">
        <v>412975</v>
      </c>
      <c r="F105" s="3">
        <v>412975</v>
      </c>
      <c r="I105" s="66"/>
    </row>
    <row r="106" spans="1:9" ht="15.95" customHeight="1" x14ac:dyDescent="0.2">
      <c r="A106" s="9"/>
      <c r="B106" s="9"/>
      <c r="C106" s="9"/>
      <c r="D106" s="17" t="s">
        <v>4</v>
      </c>
      <c r="E106" s="67">
        <f>SUBTOTAL(9,E104:E105)</f>
        <v>642975</v>
      </c>
      <c r="I106" s="66"/>
    </row>
    <row r="107" spans="1:9" ht="15.95" customHeight="1" x14ac:dyDescent="0.2">
      <c r="A107" s="18" t="s">
        <v>9</v>
      </c>
      <c r="I107" s="66"/>
    </row>
    <row r="108" spans="1:9" ht="15.95" customHeight="1" x14ac:dyDescent="0.2">
      <c r="A108" s="5" t="s">
        <v>72</v>
      </c>
      <c r="B108" s="5" t="s">
        <v>32</v>
      </c>
      <c r="C108" s="5" t="s">
        <v>71</v>
      </c>
      <c r="D108" s="27" t="s">
        <v>34</v>
      </c>
      <c r="E108" s="3">
        <f>230000+412975</f>
        <v>642975</v>
      </c>
      <c r="F108" s="3">
        <f>2569199+E108</f>
        <v>3212174</v>
      </c>
      <c r="I108" s="66"/>
    </row>
    <row r="109" spans="1:9" ht="15.95" customHeight="1" x14ac:dyDescent="0.2">
      <c r="A109" s="4"/>
      <c r="B109" s="4"/>
      <c r="C109" s="4"/>
      <c r="D109" s="17" t="s">
        <v>4</v>
      </c>
      <c r="E109" s="67">
        <f>SUBTOTAL(9,E108)</f>
        <v>642975</v>
      </c>
      <c r="I109" s="66"/>
    </row>
    <row r="110" spans="1:9" ht="15.95" customHeight="1" x14ac:dyDescent="0.2">
      <c r="A110" s="20" t="s">
        <v>12</v>
      </c>
      <c r="B110" s="4"/>
      <c r="C110" s="4"/>
      <c r="D110" s="17"/>
    </row>
    <row r="111" spans="1:9" ht="15.95" customHeight="1" x14ac:dyDescent="0.2">
      <c r="A111" s="20"/>
      <c r="B111" s="4"/>
      <c r="C111" s="4"/>
      <c r="D111" s="17"/>
    </row>
    <row r="112" spans="1:9" s="31" customFormat="1" ht="15.95" customHeight="1" x14ac:dyDescent="0.2">
      <c r="A112" s="26" t="s">
        <v>23</v>
      </c>
      <c r="B112" s="32"/>
      <c r="C112" s="33"/>
      <c r="D112" s="34"/>
      <c r="E112" s="35"/>
      <c r="F112" s="36"/>
    </row>
    <row r="113" spans="1:6" ht="15.95" customHeight="1" x14ac:dyDescent="0.2">
      <c r="A113" s="28"/>
      <c r="D113" s="21"/>
      <c r="E113" s="1"/>
      <c r="F113" s="2"/>
    </row>
    <row r="114" spans="1:6" ht="15.95" customHeight="1" x14ac:dyDescent="0.2">
      <c r="A114" s="18" t="s">
        <v>6</v>
      </c>
      <c r="D114" s="21"/>
      <c r="E114" s="1"/>
    </row>
    <row r="115" spans="1:6" ht="15.95" customHeight="1" x14ac:dyDescent="0.2">
      <c r="A115" s="5" t="s">
        <v>24</v>
      </c>
      <c r="B115" s="5" t="s">
        <v>25</v>
      </c>
      <c r="C115" s="5" t="s">
        <v>75</v>
      </c>
      <c r="D115" s="27" t="s">
        <v>26</v>
      </c>
      <c r="E115" s="19">
        <v>20590</v>
      </c>
      <c r="F115" s="3">
        <f>E115+401184</f>
        <v>421774</v>
      </c>
    </row>
    <row r="116" spans="1:6" ht="15.95" customHeight="1" x14ac:dyDescent="0.2">
      <c r="A116" s="9"/>
      <c r="B116" s="9"/>
      <c r="C116" s="9"/>
      <c r="D116" s="17" t="s">
        <v>4</v>
      </c>
      <c r="E116" s="3">
        <f>SUBTOTAL(9,E115)</f>
        <v>20590</v>
      </c>
    </row>
    <row r="117" spans="1:6" ht="15.95" customHeight="1" x14ac:dyDescent="0.2">
      <c r="A117" s="18" t="s">
        <v>9</v>
      </c>
    </row>
    <row r="118" spans="1:6" ht="15.95" customHeight="1" x14ac:dyDescent="0.2">
      <c r="A118" s="5" t="s">
        <v>27</v>
      </c>
      <c r="B118" s="5" t="s">
        <v>28</v>
      </c>
      <c r="C118" s="5" t="s">
        <v>75</v>
      </c>
      <c r="D118" s="27" t="s">
        <v>29</v>
      </c>
      <c r="E118" s="19">
        <v>20590</v>
      </c>
      <c r="F118" s="3">
        <f>E118+2304184</f>
        <v>2324774</v>
      </c>
    </row>
    <row r="119" spans="1:6" ht="15.95" customHeight="1" x14ac:dyDescent="0.2">
      <c r="A119" s="4"/>
      <c r="B119" s="4"/>
      <c r="C119" s="4"/>
      <c r="D119" s="17" t="s">
        <v>4</v>
      </c>
      <c r="E119" s="3">
        <f>SUBTOTAL(9,E118)</f>
        <v>20590</v>
      </c>
    </row>
    <row r="120" spans="1:6" ht="15.95" customHeight="1" x14ac:dyDescent="0.2">
      <c r="A120" s="4"/>
      <c r="B120" s="4"/>
      <c r="C120" s="4"/>
      <c r="D120" s="17"/>
    </row>
    <row r="121" spans="1:6" ht="15.95" customHeight="1" thickBot="1" x14ac:dyDescent="0.25">
      <c r="D121" s="21" t="s">
        <v>11</v>
      </c>
      <c r="E121" s="30">
        <f>E50+E59+E67+E75+E88+E99+E109+E119</f>
        <v>555015</v>
      </c>
    </row>
    <row r="122" spans="1:6" ht="15.95" customHeight="1" thickTop="1" x14ac:dyDescent="0.2"/>
    <row r="124" spans="1:6" ht="15.95" customHeight="1" x14ac:dyDescent="0.2">
      <c r="D124" s="9" t="s">
        <v>14</v>
      </c>
      <c r="E124" s="3">
        <f>+E26+E121+E34+E16</f>
        <v>585335</v>
      </c>
    </row>
  </sheetData>
  <customSheetViews>
    <customSheetView guid="{42656511-B4D8-4F96-B13E-D97906B3341F}" scale="150" showPageBreaks="1" fitToPage="1" printArea="1" view="pageBreakPreview" topLeftCell="A191">
      <selection activeCell="F198" sqref="F198"/>
      <rowBreaks count="7" manualBreakCount="7">
        <brk id="42" max="7" man="1"/>
        <brk id="78" max="7" man="1"/>
        <brk id="120" max="7" man="1"/>
        <brk id="163" max="7" man="1"/>
        <brk id="205" max="7" man="1"/>
        <brk id="254" max="7" man="1"/>
        <brk id="301" max="7" man="1"/>
      </rowBreaks>
      <pageMargins left="0.5" right="0.5" top="0.5" bottom="0.5" header="0.3" footer="0.3"/>
      <printOptions horizontalCentered="1"/>
      <pageSetup scale="98" fitToHeight="0" orientation="portrait" r:id="rId1"/>
      <headerFooter differentFirst="1" alignWithMargins="0">
        <oddFooter>&amp;C- &amp;P -</oddFooter>
        <firstFooter>&amp;C- &amp;P -</firstFooter>
      </headerFooter>
    </customSheetView>
    <customSheetView guid="{C6D943DA-BB19-43A1-B830-736D9C012146}" scale="150" showPageBreaks="1" fitToPage="1" printArea="1" view="pageBreakPreview" topLeftCell="A214">
      <selection activeCell="D249" sqref="D249"/>
      <rowBreaks count="5" manualBreakCount="5">
        <brk id="44" max="7" man="1"/>
        <brk id="90" max="7" man="1"/>
        <brk id="136" max="7" man="1"/>
        <brk id="182" max="7" man="1"/>
        <brk id="231" max="7" man="1"/>
      </rowBreaks>
      <pageMargins left="0.5" right="0.5" top="0.5" bottom="0.5" header="0.3" footer="0.3"/>
      <printOptions horizontalCentered="1"/>
      <pageSetup scale="98" fitToHeight="0" orientation="portrait" r:id="rId2"/>
      <headerFooter differentFirst="1" alignWithMargins="0">
        <oddFooter>&amp;C- &amp;P -</oddFooter>
        <firstFooter>&amp;C- &amp;P -</firstFooter>
      </headerFooter>
    </customSheetView>
  </customSheetViews>
  <phoneticPr fontId="18" type="noConversion"/>
  <printOptions horizontalCentered="1"/>
  <pageMargins left="0.5" right="0.5" top="0.5" bottom="0.5" header="0.3" footer="0.3"/>
  <pageSetup fitToHeight="0" orientation="portrait" r:id="rId3"/>
  <headerFooter differentFirst="1" alignWithMargins="0">
    <oddFooter>&amp;C- &amp;P -</oddFooter>
    <firstFooter>&amp;C- &amp;P -</firstFooter>
  </headerFooter>
  <rowBreaks count="2" manualBreakCount="2">
    <brk id="37" max="16383" man="1"/>
    <brk id="7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</vt:lpstr>
      <vt:lpstr>Attachment!Print_Area</vt:lpstr>
    </vt:vector>
  </TitlesOfParts>
  <Company>City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Swanke</dc:creator>
  <cp:lastModifiedBy>Cody Dingee</cp:lastModifiedBy>
  <cp:lastPrinted>2026-02-11T13:46:47Z</cp:lastPrinted>
  <dcterms:created xsi:type="dcterms:W3CDTF">2007-01-29T16:59:23Z</dcterms:created>
  <dcterms:modified xsi:type="dcterms:W3CDTF">2026-02-11T14:00:55Z</dcterms:modified>
</cp:coreProperties>
</file>