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G:\FINANCIAL SERVICES\BUDGET\Budget Amendments and Quarterly Reviews\2025 Amendments\City Council\Post Meeting Documents\11-25-25\"/>
    </mc:Choice>
  </mc:AlternateContent>
  <xr:revisionPtr revIDLastSave="0" documentId="13_ncr:1_{CB88531B-12D2-4B37-A7E0-E09E9777CC6A}" xr6:coauthVersionLast="47" xr6:coauthVersionMax="47" xr10:uidLastSave="{00000000-0000-0000-0000-000000000000}"/>
  <bookViews>
    <workbookView xWindow="-28920" yWindow="-2370" windowWidth="29040" windowHeight="15720" xr2:uid="{00000000-000D-0000-FFFF-FFFF00000000}"/>
  </bookViews>
  <sheets>
    <sheet name="Attachment" sheetId="1" r:id="rId1"/>
  </sheets>
  <definedNames>
    <definedName name="_xlnm.Print_Area" localSheetId="0">Attachment!$A$1:$F$349</definedName>
    <definedName name="Z_42656511_B4D8_4F96_B13E_D97906B3341F_.wvu.PrintArea" localSheetId="0" hidden="1">Attachment!$A$1:$F$211</definedName>
    <definedName name="Z_C6D943DA_BB19_43A1_B830_736D9C012146_.wvu.PrintArea" localSheetId="0" hidden="1">Attachment!$A$1:$F$211</definedName>
  </definedNames>
  <calcPr calcId="191029"/>
  <customWorkbookViews>
    <customWorkbookView name="Marla Keehn - Personal View" guid="{C6D943DA-BB19-43A1-B830-736D9C012146}" mergeInterval="0" personalView="1" maximized="1" xWindow="1912" yWindow="-8" windowWidth="1936" windowHeight="1056" activeSheetId="1"/>
    <customWorkbookView name="eric.crawford - Personal View" guid="{42656511-B4D8-4F96-B13E-D97906B3341F}" mergeInterval="0" personalView="1" xWindow="-8" windowWidth="1928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1" i="1" l="1"/>
  <c r="E42" i="1"/>
  <c r="E116" i="1"/>
  <c r="E91" i="1"/>
  <c r="E80" i="1" l="1"/>
  <c r="E82" i="1" s="1"/>
  <c r="F79" i="1"/>
  <c r="F78" i="1"/>
  <c r="F77" i="1"/>
  <c r="F76" i="1"/>
  <c r="F75" i="1"/>
  <c r="E73" i="1"/>
  <c r="F72" i="1"/>
  <c r="F71" i="1"/>
  <c r="E190" i="1"/>
  <c r="E248" i="1"/>
  <c r="E137" i="1" l="1"/>
  <c r="E202" i="1"/>
  <c r="E182" i="1"/>
  <c r="E174" i="1"/>
  <c r="E161" i="1"/>
  <c r="E153" i="1"/>
  <c r="E145" i="1"/>
  <c r="E129" i="1"/>
  <c r="E193" i="1"/>
  <c r="E194" i="1" s="1"/>
  <c r="F190" i="1"/>
  <c r="E21" i="1"/>
  <c r="E18" i="1"/>
  <c r="E27" i="1"/>
  <c r="E24" i="1"/>
  <c r="F193" i="1" l="1"/>
  <c r="E191" i="1"/>
  <c r="E9" i="1"/>
  <c r="F9" i="1" s="1"/>
  <c r="F13" i="1"/>
  <c r="F12" i="1"/>
  <c r="E14" i="1"/>
  <c r="E310" i="1"/>
  <c r="E307" i="1"/>
  <c r="E297" i="1"/>
  <c r="E294" i="1"/>
  <c r="E289" i="1"/>
  <c r="E286" i="1"/>
  <c r="E281" i="1"/>
  <c r="E278" i="1"/>
  <c r="E10" i="1" l="1"/>
  <c r="F325" i="1"/>
  <c r="F322" i="1"/>
  <c r="F39" i="1"/>
  <c r="F40" i="1"/>
  <c r="F41" i="1"/>
  <c r="E25" i="1"/>
  <c r="E118" i="1"/>
  <c r="E323" i="1" l="1"/>
  <c r="E326" i="1"/>
  <c r="F35" i="1"/>
  <c r="F32" i="1"/>
  <c r="E252" i="1"/>
  <c r="F251" i="1"/>
  <c r="E249" i="1"/>
  <c r="E244" i="1"/>
  <c r="F243" i="1"/>
  <c r="E241" i="1"/>
  <c r="F240" i="1"/>
  <c r="E236" i="1"/>
  <c r="F235" i="1"/>
  <c r="E233" i="1"/>
  <c r="F232" i="1"/>
  <c r="E228" i="1"/>
  <c r="F227" i="1"/>
  <c r="E225" i="1"/>
  <c r="F224" i="1"/>
  <c r="F248" i="1" l="1"/>
  <c r="F155" i="1"/>
  <c r="F152" i="1"/>
  <c r="E132" i="1" l="1"/>
  <c r="E318" i="1"/>
  <c r="F317" i="1"/>
  <c r="E315" i="1"/>
  <c r="F314" i="1"/>
  <c r="E273" i="1"/>
  <c r="E270" i="1"/>
  <c r="E265" i="1"/>
  <c r="E334" i="1" s="1"/>
  <c r="F264" i="1"/>
  <c r="E262" i="1"/>
  <c r="F58" i="1"/>
  <c r="E63" i="1"/>
  <c r="E59" i="1"/>
  <c r="E55" i="1"/>
  <c r="F54" i="1"/>
  <c r="F62" i="1" s="1"/>
  <c r="F53" i="1"/>
  <c r="F61" i="1" s="1"/>
  <c r="E51" i="1"/>
  <c r="F50" i="1"/>
  <c r="E28" i="1"/>
  <c r="E65" i="1" l="1"/>
  <c r="F330" i="1"/>
  <c r="F333" i="1"/>
  <c r="F24" i="1"/>
  <c r="F27" i="1"/>
  <c r="E331" i="1" l="1"/>
  <c r="F163" i="1" l="1"/>
  <c r="F160" i="1"/>
  <c r="F176" i="1"/>
  <c r="F173" i="1"/>
  <c r="F184" i="1"/>
  <c r="F181" i="1"/>
  <c r="F144" i="1"/>
  <c r="F147" i="1"/>
  <c r="F136" i="1"/>
  <c r="F139" i="1"/>
  <c r="E36" i="1" l="1"/>
  <c r="E44" i="1" s="1"/>
  <c r="E205" i="1"/>
  <c r="E156" i="1"/>
  <c r="E164" i="1"/>
  <c r="E185" i="1"/>
  <c r="E177" i="1"/>
  <c r="E148" i="1"/>
  <c r="E218" i="1"/>
  <c r="E215" i="1"/>
  <c r="E33" i="1" l="1"/>
  <c r="E140" i="1" l="1"/>
  <c r="E346" i="1" l="1"/>
  <c r="E348" i="1" s="1"/>
  <c r="E344" i="1"/>
  <c r="E341" i="1"/>
</calcChain>
</file>

<file path=xl/sharedStrings.xml><?xml version="1.0" encoding="utf-8"?>
<sst xmlns="http://schemas.openxmlformats.org/spreadsheetml/2006/main" count="546" uniqueCount="232">
  <si>
    <t>INCREASE/</t>
  </si>
  <si>
    <t>REVISED</t>
  </si>
  <si>
    <t>DECREASE</t>
  </si>
  <si>
    <t>BUDGET</t>
  </si>
  <si>
    <t>Total</t>
  </si>
  <si>
    <t>ATTACHMENT "A"</t>
  </si>
  <si>
    <t>Revenue</t>
  </si>
  <si>
    <t>Expenditure</t>
  </si>
  <si>
    <t>CAPITAL IMPROVEMENT FUND</t>
  </si>
  <si>
    <t>Expenditures</t>
  </si>
  <si>
    <t>GENERAL PROJECTS (311 &amp; 312)</t>
  </si>
  <si>
    <t>STORMWATER PROJECTS (430)</t>
  </si>
  <si>
    <t>Contingency</t>
  </si>
  <si>
    <t>TRANSPORTATION PROJECTS (361)</t>
  </si>
  <si>
    <t>General Fund Non-Departmental</t>
  </si>
  <si>
    <t>WATER &amp; SEWER PROJECTS (413)</t>
  </si>
  <si>
    <t>Inter to (311) General Projects</t>
  </si>
  <si>
    <t>XXXX - Project title</t>
  </si>
  <si>
    <t>GENERAL FUND (001)</t>
  </si>
  <si>
    <t>10625 - 86 SCBA Replacements</t>
  </si>
  <si>
    <t>31222</t>
  </si>
  <si>
    <t>564000</t>
  </si>
  <si>
    <t>10625</t>
  </si>
  <si>
    <t>Machinery &amp; Equipment</t>
  </si>
  <si>
    <t>312810</t>
  </si>
  <si>
    <t>381000</t>
  </si>
  <si>
    <t>Inter In (001) General Fund</t>
  </si>
  <si>
    <t>11025 - Temporary Mobile Fire Station</t>
  </si>
  <si>
    <t>11025</t>
  </si>
  <si>
    <t>MOBILITY PROJECTS (351)</t>
  </si>
  <si>
    <t xml:space="preserve">85424 - Harbor City Elementary Safe Routes to School </t>
  </si>
  <si>
    <t>354344</t>
  </si>
  <si>
    <t>334493</t>
  </si>
  <si>
    <t>85424</t>
  </si>
  <si>
    <t>FDOT JPA Revenue</t>
  </si>
  <si>
    <t>354810</t>
  </si>
  <si>
    <t>381028</t>
  </si>
  <si>
    <t>Inter In (369) Transportation Impact Fees</t>
  </si>
  <si>
    <t>35441</t>
  </si>
  <si>
    <t>565040</t>
  </si>
  <si>
    <t>Infrast Design - Sidewalk/Curb</t>
  </si>
  <si>
    <t>SHIP Program Administration Revenue</t>
  </si>
  <si>
    <t>5653810</t>
  </si>
  <si>
    <t>381025</t>
  </si>
  <si>
    <t>(Interest Income)</t>
  </si>
  <si>
    <t>5783613</t>
  </si>
  <si>
    <t>361111</t>
  </si>
  <si>
    <t>Interest Income - EPC Restricted</t>
  </si>
  <si>
    <t>57800581</t>
  </si>
  <si>
    <t>591050</t>
  </si>
  <si>
    <t>57800554</t>
  </si>
  <si>
    <t>534210</t>
  </si>
  <si>
    <t>Rehabilitation Contracts</t>
  </si>
  <si>
    <t>(Program Income)</t>
  </si>
  <si>
    <t>32321 - Lift Station 63 Forcemain Replacement</t>
  </si>
  <si>
    <t>413870</t>
  </si>
  <si>
    <t>387028</t>
  </si>
  <si>
    <t>32321</t>
  </si>
  <si>
    <t>Intra in (419) W&amp;S</t>
  </si>
  <si>
    <t>41335</t>
  </si>
  <si>
    <t>563000</t>
  </si>
  <si>
    <t>Improvements Other than Building</t>
  </si>
  <si>
    <t>32623 - Rehabilitate Lift Station #27</t>
  </si>
  <si>
    <t>413840</t>
  </si>
  <si>
    <t>384009</t>
  </si>
  <si>
    <t>32623</t>
  </si>
  <si>
    <t>Future Bond Proceeds</t>
  </si>
  <si>
    <t>563010</t>
  </si>
  <si>
    <t>Improvements Other Than Building - Design</t>
  </si>
  <si>
    <t>30099 - Unappropriated Project Budget Savings</t>
  </si>
  <si>
    <t>(Interest Earnings)</t>
  </si>
  <si>
    <t>387029</t>
  </si>
  <si>
    <t>30099</t>
  </si>
  <si>
    <t>Intra in (419) W&amp;S 23 Bond Interest</t>
  </si>
  <si>
    <t>41336</t>
  </si>
  <si>
    <t>590300</t>
  </si>
  <si>
    <t>Unappropriated Budget Savings</t>
  </si>
  <si>
    <t>06121 - Bus Shelters</t>
  </si>
  <si>
    <t>314810</t>
  </si>
  <si>
    <t>381023</t>
  </si>
  <si>
    <t>06121</t>
  </si>
  <si>
    <t>31441</t>
  </si>
  <si>
    <t>11925 - Jimmy Moore Pickleball Complex Pro Shop Pavillion</t>
  </si>
  <si>
    <t>11825 - Sherwood Pool Building Doors</t>
  </si>
  <si>
    <t>11725 - Parks DivisionTurf/Sweeper Vac</t>
  </si>
  <si>
    <t xml:space="preserve">11625 - Line Street Cemetery Security Fence and Signage </t>
  </si>
  <si>
    <t>11925</t>
  </si>
  <si>
    <t>11825</t>
  </si>
  <si>
    <t>11725</t>
  </si>
  <si>
    <t>11625</t>
  </si>
  <si>
    <t>334394</t>
  </si>
  <si>
    <t>32772</t>
  </si>
  <si>
    <t>327344</t>
  </si>
  <si>
    <t>317810</t>
  </si>
  <si>
    <t>31772</t>
  </si>
  <si>
    <t>562010</t>
  </si>
  <si>
    <t>Building Improvements</t>
  </si>
  <si>
    <t>State Grant - Div of Historical Resources</t>
  </si>
  <si>
    <t>Inter to (001) General Fund</t>
  </si>
  <si>
    <t>Inter In (115) CDBG Fund</t>
  </si>
  <si>
    <t>Inter In (125) SHIP</t>
  </si>
  <si>
    <t>32421 - Hazlewood Septic to Sewer</t>
  </si>
  <si>
    <t>413344</t>
  </si>
  <si>
    <t>334360</t>
  </si>
  <si>
    <t>32421</t>
  </si>
  <si>
    <t>F Dept/Environ Protection Grant</t>
  </si>
  <si>
    <t>Improvements other than Building</t>
  </si>
  <si>
    <t>32622 - Kent-Villa Espana Septic to Sewer</t>
  </si>
  <si>
    <t>32622</t>
  </si>
  <si>
    <t>32722 - Avenida Del Rio Septic to Sewer</t>
  </si>
  <si>
    <t>32722</t>
  </si>
  <si>
    <t>32518 - Sewer Force Mains - Septic Tank Elimination</t>
  </si>
  <si>
    <t>32518</t>
  </si>
  <si>
    <t>Fire Operations</t>
  </si>
  <si>
    <t>Fire Insurance Premium Tax</t>
  </si>
  <si>
    <t>522035</t>
  </si>
  <si>
    <t>WORKERS COMPENSATION FUND</t>
  </si>
  <si>
    <t>1213611</t>
  </si>
  <si>
    <t>361100</t>
  </si>
  <si>
    <t>Interest Income</t>
  </si>
  <si>
    <t>12100513</t>
  </si>
  <si>
    <t>532100</t>
  </si>
  <si>
    <t>Auditing Fees</t>
  </si>
  <si>
    <t>533050</t>
  </si>
  <si>
    <t>Workers Comp State Taxes</t>
  </si>
  <si>
    <t>533060</t>
  </si>
  <si>
    <t>WC Reinsurance</t>
  </si>
  <si>
    <t>545025</t>
  </si>
  <si>
    <t>Administrative Fees</t>
  </si>
  <si>
    <t>545060</t>
  </si>
  <si>
    <t>WC Claims</t>
  </si>
  <si>
    <t>STATE HOUSING INITIATIVE PROGRAM (125)</t>
  </si>
  <si>
    <t>1213410</t>
  </si>
  <si>
    <t>341200</t>
  </si>
  <si>
    <t>Service Charge - WC</t>
  </si>
  <si>
    <t>53000522</t>
  </si>
  <si>
    <t>522030</t>
  </si>
  <si>
    <t>Fire Retirement</t>
  </si>
  <si>
    <t>36441</t>
  </si>
  <si>
    <t>565010</t>
  </si>
  <si>
    <t>Infrastucture - Streets</t>
  </si>
  <si>
    <t>31520 - SWTP Actiflo Building Dehumidifier</t>
  </si>
  <si>
    <t>41333</t>
  </si>
  <si>
    <t>31520</t>
  </si>
  <si>
    <t>34625 - Water Treatment Plant Master Plan Update</t>
  </si>
  <si>
    <t>34625</t>
  </si>
  <si>
    <t>Intra In (419) W&amp;S</t>
  </si>
  <si>
    <t>531990</t>
  </si>
  <si>
    <t>Other Professional Services</t>
  </si>
  <si>
    <t>39625 - Risk and Resiliency Assessment</t>
  </si>
  <si>
    <t>39625</t>
  </si>
  <si>
    <t>39825</t>
  </si>
  <si>
    <t>39825 - Rate and Bond Update Study</t>
  </si>
  <si>
    <t>(Transfer from closed projects)</t>
  </si>
  <si>
    <t>9013323</t>
  </si>
  <si>
    <t>332001</t>
  </si>
  <si>
    <t>American Rescue Plan Act</t>
  </si>
  <si>
    <t>Inter to (361) ARPA</t>
  </si>
  <si>
    <t>Inter to (311) ARPA</t>
  </si>
  <si>
    <t>(SCBA Replacement &amp; Temporary Mobile Fire Station)</t>
  </si>
  <si>
    <t>(Transfer to CIP#32321)</t>
  </si>
  <si>
    <t>64525 - Washingtonia Drive Extension</t>
  </si>
  <si>
    <t>10099 - Unappropriated General Fund Project Budget Savings</t>
  </si>
  <si>
    <t>31019</t>
  </si>
  <si>
    <t>10099</t>
  </si>
  <si>
    <t>310810</t>
  </si>
  <si>
    <t>9013622</t>
  </si>
  <si>
    <t>362010</t>
  </si>
  <si>
    <t>Lake Washington Mitigation Bank</t>
  </si>
  <si>
    <t>Inter to (361) Transporation Projects</t>
  </si>
  <si>
    <t>(ARPA Budget Reconciliation)</t>
  </si>
  <si>
    <t>(Lake Washington Mitigation Bank Appropriation)</t>
  </si>
  <si>
    <t>Total Net Change to the General Fund</t>
  </si>
  <si>
    <t>Total Net Change to the SHIP Fund</t>
  </si>
  <si>
    <t>Total Net Change to the Workers Compensation Fund</t>
  </si>
  <si>
    <t>GENERAL PROJECTS  (continued)</t>
  </si>
  <si>
    <t>WATER &amp; SEWER PROJECTS (continued)</t>
  </si>
  <si>
    <t>Total Net Change to the Capital Improvement Fund</t>
  </si>
  <si>
    <t>RISK MANAGEMENT FUND COMPENSATION FUND</t>
  </si>
  <si>
    <t>341201</t>
  </si>
  <si>
    <t>1223412</t>
  </si>
  <si>
    <t>12200513</t>
  </si>
  <si>
    <t>545000</t>
  </si>
  <si>
    <t>Charges for Services - Insurance</t>
  </si>
  <si>
    <t>Insurance Premium</t>
  </si>
  <si>
    <t>545010</t>
  </si>
  <si>
    <t>Liability Reserves</t>
  </si>
  <si>
    <t>Approp from Prior Year Surplus</t>
  </si>
  <si>
    <t>512000</t>
  </si>
  <si>
    <t>513010</t>
  </si>
  <si>
    <t>521000</t>
  </si>
  <si>
    <t>522010</t>
  </si>
  <si>
    <t>523000</t>
  </si>
  <si>
    <t>534000</t>
  </si>
  <si>
    <t>540000</t>
  </si>
  <si>
    <t>541010</t>
  </si>
  <si>
    <t>541040</t>
  </si>
  <si>
    <t>544020</t>
  </si>
  <si>
    <t>545015</t>
  </si>
  <si>
    <t>547010</t>
  </si>
  <si>
    <t>548040</t>
  </si>
  <si>
    <t>552000</t>
  </si>
  <si>
    <t>554100</t>
  </si>
  <si>
    <t>555000</t>
  </si>
  <si>
    <t>590310</t>
  </si>
  <si>
    <t>Regular Salaries</t>
  </si>
  <si>
    <t>Automobile Allowance</t>
  </si>
  <si>
    <t>Overtime</t>
  </si>
  <si>
    <t>FICA Taxes</t>
  </si>
  <si>
    <t>Florida Retirement System</t>
  </si>
  <si>
    <t>Life and Health Insurance</t>
  </si>
  <si>
    <t>Medical Services</t>
  </si>
  <si>
    <t>Other Contract Services</t>
  </si>
  <si>
    <t>Travel &amp; Per Diem</t>
  </si>
  <si>
    <t>Telephone Service</t>
  </si>
  <si>
    <t>Postage</t>
  </si>
  <si>
    <t>Copier Lease Expense</t>
  </si>
  <si>
    <t>Liability Claims In House</t>
  </si>
  <si>
    <t>Safety Program</t>
  </si>
  <si>
    <t>Operating Supplies</t>
  </si>
  <si>
    <t>Dues &amp; Subscriptions</t>
  </si>
  <si>
    <t>Training &amp; Education</t>
  </si>
  <si>
    <t>1223870</t>
  </si>
  <si>
    <t>Total Net Change to the Risk Management Fund</t>
  </si>
  <si>
    <t>Net Change to City-Wide Budget</t>
  </si>
  <si>
    <t>64525</t>
  </si>
  <si>
    <t>Copier Expense</t>
  </si>
  <si>
    <t>364870</t>
  </si>
  <si>
    <t>(Recognition of Fire Insurance Premium Tax Revenue)</t>
  </si>
  <si>
    <t>387034</t>
  </si>
  <si>
    <t>5783343</t>
  </si>
  <si>
    <t>Ship Program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</si>
</sst>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0&quot;_);_(@_)"/>
    <numFmt numFmtId="165" formatCode="_(* #,##0_);_(* \(#,##0\);_(* &quot;-&quot;??_);_(@_)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u/>
      <sz val="10.5"/>
      <color theme="1"/>
      <name val="Arial"/>
      <family val="2"/>
    </font>
    <font>
      <b/>
      <i/>
      <sz val="10.5"/>
      <color theme="1"/>
      <name val="Arial"/>
      <family val="2"/>
    </font>
    <font>
      <b/>
      <u/>
      <sz val="10.5"/>
      <color theme="1"/>
      <name val="Arial"/>
      <family val="2"/>
    </font>
    <font>
      <i/>
      <sz val="9"/>
      <color theme="1"/>
      <name val="Arial"/>
      <family val="2"/>
    </font>
    <font>
      <i/>
      <sz val="10.5"/>
      <color theme="1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i/>
      <sz val="10.5"/>
      <name val="Arial"/>
      <family val="2"/>
    </font>
    <font>
      <u/>
      <sz val="10.5"/>
      <name val="Arial"/>
      <family val="2"/>
    </font>
    <font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4" applyNumberFormat="0" applyFill="0" applyAlignment="0" applyProtection="0"/>
    <xf numFmtId="0" fontId="4" fillId="0" borderId="5" applyNumberFormat="0" applyFill="0" applyAlignment="0" applyProtection="0"/>
    <xf numFmtId="0" fontId="5" fillId="0" borderId="6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7" applyNumberFormat="0" applyAlignment="0" applyProtection="0"/>
    <xf numFmtId="0" fontId="10" fillId="6" borderId="8" applyNumberFormat="0" applyAlignment="0" applyProtection="0"/>
    <xf numFmtId="0" fontId="11" fillId="6" borderId="7" applyNumberFormat="0" applyAlignment="0" applyProtection="0"/>
    <xf numFmtId="0" fontId="12" fillId="0" borderId="9" applyNumberFormat="0" applyFill="0" applyAlignment="0" applyProtection="0"/>
    <xf numFmtId="0" fontId="13" fillId="7" borderId="10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11" applyNumberFormat="0" applyFont="0" applyAlignment="0" applyProtection="0"/>
    <xf numFmtId="43" fontId="19" fillId="0" borderId="0" applyFont="0" applyFill="0" applyBorder="0" applyAlignment="0" applyProtection="0"/>
  </cellStyleXfs>
  <cellXfs count="60">
    <xf numFmtId="0" fontId="0" fillId="0" borderId="0" xfId="0"/>
    <xf numFmtId="37" fontId="21" fillId="0" borderId="0" xfId="0" applyNumberFormat="1" applyFont="1" applyAlignment="1">
      <alignment vertical="center"/>
    </xf>
    <xf numFmtId="37" fontId="20" fillId="0" borderId="0" xfId="0" applyNumberFormat="1" applyFont="1" applyAlignment="1">
      <alignment horizontal="right" vertical="center"/>
    </xf>
    <xf numFmtId="37" fontId="20" fillId="0" borderId="0" xfId="0" applyNumberFormat="1" applyFont="1" applyAlignment="1">
      <alignment vertical="center"/>
    </xf>
    <xf numFmtId="0" fontId="20" fillId="0" borderId="0" xfId="0" applyFont="1" applyAlignment="1">
      <alignment horizontal="center" vertical="center"/>
    </xf>
    <xf numFmtId="49" fontId="20" fillId="0" borderId="0" xfId="0" applyNumberFormat="1" applyFont="1" applyAlignment="1">
      <alignment horizontal="center" vertical="center"/>
    </xf>
    <xf numFmtId="0" fontId="21" fillId="0" borderId="0" xfId="0" applyFont="1" applyAlignment="1">
      <alignment vertical="center"/>
    </xf>
    <xf numFmtId="49" fontId="21" fillId="0" borderId="0" xfId="0" applyNumberFormat="1" applyFont="1" applyAlignment="1">
      <alignment horizontal="center" vertical="center"/>
    </xf>
    <xf numFmtId="49" fontId="20" fillId="0" borderId="0" xfId="0" applyNumberFormat="1" applyFont="1" applyAlignment="1">
      <alignment horizontal="left" vertical="center"/>
    </xf>
    <xf numFmtId="0" fontId="20" fillId="0" borderId="0" xfId="0" applyFont="1" applyAlignment="1">
      <alignment vertical="center"/>
    </xf>
    <xf numFmtId="0" fontId="21" fillId="0" borderId="2" xfId="0" applyFont="1" applyBorder="1" applyAlignment="1">
      <alignment horizontal="left" vertical="center"/>
    </xf>
    <xf numFmtId="164" fontId="21" fillId="0" borderId="2" xfId="0" applyNumberFormat="1" applyFont="1" applyBorder="1" applyAlignment="1">
      <alignment vertical="center"/>
    </xf>
    <xf numFmtId="37" fontId="21" fillId="0" borderId="2" xfId="0" applyNumberFormat="1" applyFont="1" applyBorder="1" applyAlignment="1">
      <alignment horizontal="center" vertical="center"/>
    </xf>
    <xf numFmtId="164" fontId="21" fillId="0" borderId="3" xfId="0" applyNumberFormat="1" applyFont="1" applyBorder="1" applyAlignment="1">
      <alignment vertical="center"/>
    </xf>
    <xf numFmtId="37" fontId="21" fillId="0" borderId="3" xfId="0" applyNumberFormat="1" applyFont="1" applyBorder="1" applyAlignment="1">
      <alignment horizontal="center" vertical="center"/>
    </xf>
    <xf numFmtId="164" fontId="21" fillId="0" borderId="0" xfId="0" applyNumberFormat="1" applyFont="1" applyAlignment="1">
      <alignment vertical="center"/>
    </xf>
    <xf numFmtId="37" fontId="21" fillId="0" borderId="0" xfId="0" applyNumberFormat="1" applyFont="1" applyAlignment="1">
      <alignment horizontal="center" vertical="center"/>
    </xf>
    <xf numFmtId="49" fontId="21" fillId="0" borderId="0" xfId="0" applyNumberFormat="1" applyFont="1" applyAlignment="1">
      <alignment horizontal="left" vertical="center"/>
    </xf>
    <xf numFmtId="0" fontId="20" fillId="0" borderId="0" xfId="0" applyFont="1" applyAlignment="1">
      <alignment horizontal="right" vertical="center"/>
    </xf>
    <xf numFmtId="49" fontId="22" fillId="0" borderId="0" xfId="0" applyNumberFormat="1" applyFont="1" applyAlignment="1">
      <alignment horizontal="left" vertical="center"/>
    </xf>
    <xf numFmtId="37" fontId="20" fillId="0" borderId="3" xfId="0" applyNumberFormat="1" applyFont="1" applyBorder="1" applyAlignment="1">
      <alignment vertical="center"/>
    </xf>
    <xf numFmtId="49" fontId="23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right" vertical="center"/>
    </xf>
    <xf numFmtId="49" fontId="21" fillId="0" borderId="0" xfId="0" applyNumberFormat="1" applyFont="1" applyAlignment="1">
      <alignment horizontal="right" vertical="center"/>
    </xf>
    <xf numFmtId="49" fontId="21" fillId="0" borderId="2" xfId="0" applyNumberFormat="1" applyFont="1" applyBorder="1" applyAlignment="1">
      <alignment vertical="center"/>
    </xf>
    <xf numFmtId="49" fontId="21" fillId="0" borderId="3" xfId="0" applyNumberFormat="1" applyFont="1" applyBorder="1" applyAlignment="1">
      <alignment vertical="center"/>
    </xf>
    <xf numFmtId="49" fontId="21" fillId="0" borderId="0" xfId="0" applyNumberFormat="1" applyFont="1" applyAlignment="1">
      <alignment vertical="center"/>
    </xf>
    <xf numFmtId="49" fontId="24" fillId="0" borderId="0" xfId="0" applyNumberFormat="1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9" fontId="25" fillId="0" borderId="0" xfId="0" applyNumberFormat="1" applyFont="1" applyAlignment="1">
      <alignment horizontal="left" vertical="center"/>
    </xf>
    <xf numFmtId="0" fontId="20" fillId="0" borderId="0" xfId="0" applyFont="1" applyAlignment="1">
      <alignment horizontal="center" vertical="center" wrapText="1"/>
    </xf>
    <xf numFmtId="165" fontId="20" fillId="0" borderId="0" xfId="0" applyNumberFormat="1" applyFont="1" applyAlignment="1">
      <alignment vertical="center"/>
    </xf>
    <xf numFmtId="165" fontId="20" fillId="0" borderId="0" xfId="44" applyNumberFormat="1" applyFont="1" applyFill="1" applyAlignment="1">
      <alignment vertical="center"/>
    </xf>
    <xf numFmtId="0" fontId="20" fillId="33" borderId="0" xfId="0" applyFont="1" applyFill="1" applyAlignment="1">
      <alignment vertical="center"/>
    </xf>
    <xf numFmtId="37" fontId="21" fillId="0" borderId="1" xfId="0" applyNumberFormat="1" applyFont="1" applyBorder="1" applyAlignment="1">
      <alignment vertical="center"/>
    </xf>
    <xf numFmtId="49" fontId="27" fillId="0" borderId="0" xfId="0" applyNumberFormat="1" applyFont="1" applyAlignment="1">
      <alignment horizontal="left" vertical="center"/>
    </xf>
    <xf numFmtId="49" fontId="28" fillId="0" borderId="0" xfId="0" applyNumberFormat="1" applyFont="1" applyAlignment="1">
      <alignment horizontal="center" vertical="center"/>
    </xf>
    <xf numFmtId="49" fontId="28" fillId="0" borderId="0" xfId="0" applyNumberFormat="1" applyFont="1" applyAlignment="1">
      <alignment horizontal="left"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49" fontId="27" fillId="0" borderId="2" xfId="0" applyNumberFormat="1" applyFont="1" applyBorder="1" applyAlignment="1">
      <alignment vertical="center"/>
    </xf>
    <xf numFmtId="37" fontId="27" fillId="0" borderId="2" xfId="0" applyNumberFormat="1" applyFont="1" applyBorder="1" applyAlignment="1">
      <alignment horizontal="center" vertical="center"/>
    </xf>
    <xf numFmtId="49" fontId="27" fillId="0" borderId="3" xfId="0" applyNumberFormat="1" applyFont="1" applyBorder="1" applyAlignment="1">
      <alignment vertical="center"/>
    </xf>
    <xf numFmtId="37" fontId="27" fillId="0" borderId="3" xfId="0" applyNumberFormat="1" applyFont="1" applyBorder="1" applyAlignment="1">
      <alignment horizontal="center" vertical="center"/>
    </xf>
    <xf numFmtId="49" fontId="29" fillId="0" borderId="0" xfId="0" applyNumberFormat="1" applyFont="1" applyAlignment="1">
      <alignment horizontal="left" vertical="center"/>
    </xf>
    <xf numFmtId="37" fontId="28" fillId="0" borderId="0" xfId="0" applyNumberFormat="1" applyFont="1" applyAlignment="1">
      <alignment vertical="center"/>
    </xf>
    <xf numFmtId="49" fontId="30" fillId="0" borderId="0" xfId="0" applyNumberFormat="1" applyFont="1" applyAlignment="1">
      <alignment horizontal="left" vertical="center"/>
    </xf>
    <xf numFmtId="37" fontId="28" fillId="0" borderId="3" xfId="0" applyNumberFormat="1" applyFont="1" applyBorder="1" applyAlignment="1">
      <alignment vertical="center"/>
    </xf>
    <xf numFmtId="0" fontId="28" fillId="0" borderId="0" xfId="0" applyFont="1" applyAlignment="1">
      <alignment horizontal="right" vertical="center"/>
    </xf>
    <xf numFmtId="0" fontId="28" fillId="0" borderId="0" xfId="0" applyFont="1" applyAlignment="1">
      <alignment horizontal="center" vertical="center" wrapText="1"/>
    </xf>
    <xf numFmtId="37" fontId="28" fillId="0" borderId="2" xfId="0" applyNumberFormat="1" applyFont="1" applyBorder="1" applyAlignment="1">
      <alignment vertical="center"/>
    </xf>
    <xf numFmtId="0" fontId="27" fillId="0" borderId="0" xfId="0" applyFont="1" applyAlignment="1">
      <alignment horizontal="right" vertical="center"/>
    </xf>
    <xf numFmtId="37" fontId="27" fillId="0" borderId="1" xfId="0" applyNumberFormat="1" applyFont="1" applyBorder="1" applyAlignment="1">
      <alignment vertical="center"/>
    </xf>
    <xf numFmtId="37" fontId="28" fillId="0" borderId="0" xfId="0" applyNumberFormat="1" applyFont="1" applyAlignment="1">
      <alignment horizontal="right" vertical="center"/>
    </xf>
    <xf numFmtId="37" fontId="27" fillId="0" borderId="2" xfId="0" applyNumberFormat="1" applyFont="1" applyBorder="1" applyAlignment="1">
      <alignment vertical="center"/>
    </xf>
    <xf numFmtId="37" fontId="20" fillId="0" borderId="2" xfId="0" applyNumberFormat="1" applyFont="1" applyBorder="1" applyAlignment="1">
      <alignment vertical="center"/>
    </xf>
    <xf numFmtId="49" fontId="26" fillId="0" borderId="0" xfId="0" applyNumberFormat="1" applyFont="1" applyAlignment="1">
      <alignment horizontal="left" vertical="center"/>
    </xf>
    <xf numFmtId="37" fontId="27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49" fontId="24" fillId="0" borderId="0" xfId="0" applyNumberFormat="1" applyFont="1" applyAlignment="1">
      <alignment vertical="center"/>
    </xf>
  </cellXfs>
  <cellStyles count="45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4" builtinId="3"/>
    <cellStyle name="Comma 2" xfId="42" xr:uid="{00000000-0005-0000-0000-00001C000000}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 xr:uid="{00000000-0005-0000-0000-000027000000}"/>
    <cellStyle name="Note 2" xfId="43" xr:uid="{00000000-0005-0000-0000-000028000000}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9"/>
  <sheetViews>
    <sheetView tabSelected="1" view="pageBreakPreview" topLeftCell="A39" zoomScale="110" zoomScaleNormal="100" zoomScaleSheetLayoutView="110" workbookViewId="0">
      <selection activeCell="L59" sqref="L59"/>
    </sheetView>
  </sheetViews>
  <sheetFormatPr defaultColWidth="9.140625" defaultRowHeight="15.95" customHeight="1" x14ac:dyDescent="0.2"/>
  <cols>
    <col min="1" max="1" width="13.5703125" style="5" customWidth="1"/>
    <col min="2" max="2" width="9.28515625" style="5" customWidth="1"/>
    <col min="3" max="3" width="7.5703125" style="8" customWidth="1"/>
    <col min="4" max="4" width="38.28515625" style="9" customWidth="1"/>
    <col min="5" max="5" width="13.85546875" style="3" bestFit="1" customWidth="1"/>
    <col min="6" max="6" width="14.7109375" style="3" customWidth="1"/>
    <col min="7" max="16384" width="9.140625" style="9"/>
  </cols>
  <sheetData>
    <row r="1" spans="1:6" ht="15.95" customHeight="1" x14ac:dyDescent="0.2">
      <c r="B1" s="6"/>
      <c r="C1" s="6"/>
      <c r="D1" s="7" t="s">
        <v>5</v>
      </c>
      <c r="E1" s="6"/>
      <c r="F1" s="6"/>
    </row>
    <row r="3" spans="1:6" ht="15.75" customHeight="1" x14ac:dyDescent="0.2">
      <c r="A3" s="10" t="s">
        <v>18</v>
      </c>
      <c r="B3" s="11"/>
      <c r="C3" s="11"/>
      <c r="D3" s="11"/>
      <c r="E3" s="12" t="s">
        <v>0</v>
      </c>
      <c r="F3" s="12" t="s">
        <v>1</v>
      </c>
    </row>
    <row r="4" spans="1:6" ht="15.75" customHeight="1" x14ac:dyDescent="0.2">
      <c r="A4" s="13"/>
      <c r="B4" s="13"/>
      <c r="C4" s="13"/>
      <c r="D4" s="13"/>
      <c r="E4" s="14" t="s">
        <v>2</v>
      </c>
      <c r="F4" s="14" t="s">
        <v>3</v>
      </c>
    </row>
    <row r="5" spans="1:6" ht="9.75" customHeight="1" x14ac:dyDescent="0.2">
      <c r="A5" s="15"/>
      <c r="B5" s="15"/>
      <c r="C5" s="15"/>
      <c r="D5" s="15"/>
      <c r="E5" s="16"/>
      <c r="F5" s="16"/>
    </row>
    <row r="6" spans="1:6" s="33" customFormat="1" ht="15.95" customHeight="1" x14ac:dyDescent="0.2">
      <c r="A6" s="17" t="s">
        <v>14</v>
      </c>
      <c r="B6" s="4"/>
      <c r="C6" s="17"/>
      <c r="D6" s="18"/>
      <c r="E6" s="3"/>
      <c r="F6" s="9"/>
    </row>
    <row r="7" spans="1:6" s="33" customFormat="1" ht="21" customHeight="1" x14ac:dyDescent="0.2">
      <c r="A7" s="44" t="s">
        <v>170</v>
      </c>
      <c r="B7" s="4"/>
      <c r="C7" s="17"/>
      <c r="D7" s="18"/>
      <c r="E7" s="3"/>
      <c r="F7" s="9"/>
    </row>
    <row r="8" spans="1:6" s="33" customFormat="1" ht="15.95" customHeight="1" x14ac:dyDescent="0.2">
      <c r="A8" s="19" t="s">
        <v>6</v>
      </c>
      <c r="B8" s="4"/>
      <c r="C8" s="17"/>
      <c r="D8" s="18"/>
      <c r="E8" s="3"/>
      <c r="F8" s="9"/>
    </row>
    <row r="9" spans="1:6" s="33" customFormat="1" ht="15.95" customHeight="1" x14ac:dyDescent="0.2">
      <c r="A9" s="5" t="s">
        <v>154</v>
      </c>
      <c r="B9" s="5" t="s">
        <v>155</v>
      </c>
      <c r="C9" s="8"/>
      <c r="D9" s="9" t="s">
        <v>156</v>
      </c>
      <c r="E9" s="20">
        <f>E12+E13</f>
        <v>-2680031</v>
      </c>
      <c r="F9" s="3">
        <f>6352721+E9</f>
        <v>3672690</v>
      </c>
    </row>
    <row r="10" spans="1:6" s="33" customFormat="1" ht="15.95" customHeight="1" x14ac:dyDescent="0.2">
      <c r="A10" s="5"/>
      <c r="B10" s="5"/>
      <c r="C10" s="8"/>
      <c r="D10" s="18" t="s">
        <v>4</v>
      </c>
      <c r="E10" s="3">
        <f>SUBTOTAL(9,E9:E9)</f>
        <v>-2680031</v>
      </c>
      <c r="F10" s="3"/>
    </row>
    <row r="11" spans="1:6" s="33" customFormat="1" ht="15.95" customHeight="1" x14ac:dyDescent="0.2">
      <c r="A11" s="19" t="s">
        <v>7</v>
      </c>
      <c r="B11" s="5"/>
      <c r="C11" s="30"/>
      <c r="D11" s="9"/>
      <c r="E11" s="3"/>
      <c r="F11" s="3"/>
    </row>
    <row r="12" spans="1:6" s="33" customFormat="1" ht="15.95" customHeight="1" x14ac:dyDescent="0.2">
      <c r="A12" s="4">
        <v>90100581</v>
      </c>
      <c r="B12" s="4">
        <v>591075</v>
      </c>
      <c r="C12" s="8"/>
      <c r="D12" s="9" t="s">
        <v>158</v>
      </c>
      <c r="E12" s="3">
        <v>-1092398</v>
      </c>
      <c r="F12" s="3">
        <f>3352721+E12</f>
        <v>2260323</v>
      </c>
    </row>
    <row r="13" spans="1:6" s="33" customFormat="1" ht="15.95" customHeight="1" x14ac:dyDescent="0.2">
      <c r="A13" s="4">
        <v>90100581</v>
      </c>
      <c r="B13" s="4">
        <v>591305</v>
      </c>
      <c r="C13" s="8"/>
      <c r="D13" s="9" t="s">
        <v>157</v>
      </c>
      <c r="E13" s="20">
        <v>-1587633</v>
      </c>
      <c r="F13" s="3">
        <f>2000000+E13</f>
        <v>412367</v>
      </c>
    </row>
    <row r="14" spans="1:6" ht="15" customHeight="1" x14ac:dyDescent="0.2">
      <c r="A14" s="21"/>
      <c r="B14" s="4"/>
      <c r="C14" s="17"/>
      <c r="D14" s="18" t="s">
        <v>4</v>
      </c>
      <c r="E14" s="3">
        <f>SUBTOTAL(9,E12:E13)</f>
        <v>-2680031</v>
      </c>
      <c r="F14" s="9"/>
    </row>
    <row r="15" spans="1:6" s="33" customFormat="1" ht="19.5" customHeight="1" x14ac:dyDescent="0.2">
      <c r="A15" s="44" t="s">
        <v>171</v>
      </c>
      <c r="B15" s="4"/>
      <c r="C15" s="17"/>
      <c r="D15" s="18"/>
      <c r="E15" s="3"/>
      <c r="F15" s="9"/>
    </row>
    <row r="16" spans="1:6" s="33" customFormat="1" ht="15.95" customHeight="1" x14ac:dyDescent="0.2">
      <c r="A16" s="19" t="s">
        <v>6</v>
      </c>
      <c r="B16" s="4"/>
      <c r="C16" s="17"/>
      <c r="D16" s="18"/>
      <c r="E16" s="3"/>
      <c r="F16" s="9"/>
    </row>
    <row r="17" spans="1:6" s="33" customFormat="1" ht="15.95" customHeight="1" x14ac:dyDescent="0.2">
      <c r="A17" s="5" t="s">
        <v>166</v>
      </c>
      <c r="B17" s="5" t="s">
        <v>167</v>
      </c>
      <c r="C17" s="8"/>
      <c r="D17" s="9" t="s">
        <v>168</v>
      </c>
      <c r="E17" s="20">
        <v>501326</v>
      </c>
      <c r="F17" s="3">
        <v>8601326</v>
      </c>
    </row>
    <row r="18" spans="1:6" s="33" customFormat="1" ht="15.95" customHeight="1" x14ac:dyDescent="0.2">
      <c r="A18" s="5"/>
      <c r="B18" s="5"/>
      <c r="C18" s="8"/>
      <c r="D18" s="18" t="s">
        <v>4</v>
      </c>
      <c r="E18" s="3">
        <f>SUBTOTAL(9,E17:E17)</f>
        <v>501326</v>
      </c>
      <c r="F18" s="3"/>
    </row>
    <row r="19" spans="1:6" s="33" customFormat="1" ht="15.95" customHeight="1" x14ac:dyDescent="0.2">
      <c r="A19" s="19" t="s">
        <v>7</v>
      </c>
      <c r="B19" s="5"/>
      <c r="C19" s="30"/>
      <c r="D19" s="9"/>
      <c r="E19" s="3"/>
      <c r="F19" s="3"/>
    </row>
    <row r="20" spans="1:6" s="33" customFormat="1" ht="15.95" customHeight="1" x14ac:dyDescent="0.2">
      <c r="A20" s="4">
        <v>90100581</v>
      </c>
      <c r="B20" s="4">
        <v>591300</v>
      </c>
      <c r="C20" s="8"/>
      <c r="D20" s="9" t="s">
        <v>169</v>
      </c>
      <c r="E20" s="20">
        <v>501326</v>
      </c>
      <c r="F20" s="3">
        <v>501326</v>
      </c>
    </row>
    <row r="21" spans="1:6" ht="15" customHeight="1" x14ac:dyDescent="0.2">
      <c r="A21" s="21"/>
      <c r="B21" s="4"/>
      <c r="C21" s="17"/>
      <c r="D21" s="18" t="s">
        <v>4</v>
      </c>
      <c r="E21" s="3">
        <f>SUBTOTAL(9,E20:E20)</f>
        <v>501326</v>
      </c>
      <c r="F21" s="9"/>
    </row>
    <row r="22" spans="1:6" ht="15.95" customHeight="1" x14ac:dyDescent="0.2">
      <c r="A22" s="35" t="s">
        <v>41</v>
      </c>
      <c r="B22" s="4"/>
      <c r="C22" s="17"/>
      <c r="D22" s="18"/>
      <c r="F22" s="9"/>
    </row>
    <row r="23" spans="1:6" ht="15.95" customHeight="1" x14ac:dyDescent="0.2">
      <c r="A23" s="19" t="s">
        <v>6</v>
      </c>
      <c r="B23" s="4"/>
      <c r="C23" s="17"/>
      <c r="D23" s="18"/>
      <c r="F23" s="9"/>
    </row>
    <row r="24" spans="1:6" ht="15.95" customHeight="1" x14ac:dyDescent="0.2">
      <c r="A24" s="36" t="s">
        <v>42</v>
      </c>
      <c r="B24" s="36" t="s">
        <v>43</v>
      </c>
      <c r="C24" s="37"/>
      <c r="D24" s="38" t="s">
        <v>100</v>
      </c>
      <c r="E24" s="20">
        <f>1337.53+4069.34</f>
        <v>5406.87</v>
      </c>
      <c r="F24" s="3">
        <f>69522+E24</f>
        <v>74928.87</v>
      </c>
    </row>
    <row r="25" spans="1:6" ht="15.95" customHeight="1" x14ac:dyDescent="0.2">
      <c r="A25" s="8"/>
      <c r="D25" s="18" t="s">
        <v>4</v>
      </c>
      <c r="E25" s="3">
        <f>E24</f>
        <v>5406.87</v>
      </c>
    </row>
    <row r="26" spans="1:6" ht="15.95" customHeight="1" x14ac:dyDescent="0.2">
      <c r="A26" s="19" t="s">
        <v>7</v>
      </c>
      <c r="C26" s="30"/>
    </row>
    <row r="27" spans="1:6" ht="15.95" customHeight="1" x14ac:dyDescent="0.2">
      <c r="A27" s="39">
        <v>90100519</v>
      </c>
      <c r="B27" s="39">
        <v>590310</v>
      </c>
      <c r="C27" s="37"/>
      <c r="D27" s="38" t="s">
        <v>12</v>
      </c>
      <c r="E27" s="20">
        <f>1337.53+4069.34</f>
        <v>5406.87</v>
      </c>
      <c r="F27" s="3">
        <f>274749+E27</f>
        <v>280155.87</v>
      </c>
    </row>
    <row r="28" spans="1:6" ht="13.5" customHeight="1" x14ac:dyDescent="0.2">
      <c r="A28" s="21"/>
      <c r="B28" s="4"/>
      <c r="C28" s="17"/>
      <c r="D28" s="18" t="s">
        <v>4</v>
      </c>
      <c r="E28" s="3">
        <f>E27</f>
        <v>5406.87</v>
      </c>
      <c r="F28" s="9"/>
    </row>
    <row r="29" spans="1:6" ht="15.75" customHeight="1" x14ac:dyDescent="0.2">
      <c r="A29" s="17" t="s">
        <v>113</v>
      </c>
      <c r="B29" s="4"/>
      <c r="C29" s="17"/>
      <c r="D29" s="18"/>
      <c r="F29" s="9"/>
    </row>
    <row r="30" spans="1:6" ht="15.75" customHeight="1" x14ac:dyDescent="0.2">
      <c r="A30" s="19" t="s">
        <v>6</v>
      </c>
      <c r="C30" s="30"/>
    </row>
    <row r="31" spans="1:6" s="33" customFormat="1" ht="20.25" customHeight="1" x14ac:dyDescent="0.2">
      <c r="A31" s="44" t="s">
        <v>228</v>
      </c>
      <c r="B31" s="4"/>
      <c r="C31" s="17"/>
      <c r="D31" s="18"/>
      <c r="E31" s="3"/>
      <c r="F31" s="9"/>
    </row>
    <row r="32" spans="1:6" ht="15.75" customHeight="1" x14ac:dyDescent="0.2">
      <c r="A32" s="4">
        <v>5303123</v>
      </c>
      <c r="B32" s="4">
        <v>312510</v>
      </c>
      <c r="D32" s="9" t="s">
        <v>114</v>
      </c>
      <c r="E32" s="20">
        <v>267652</v>
      </c>
      <c r="F32" s="3">
        <f>694006+E32</f>
        <v>961658</v>
      </c>
    </row>
    <row r="33" spans="1:6" ht="15.75" customHeight="1" x14ac:dyDescent="0.2">
      <c r="A33" s="21"/>
      <c r="B33" s="4"/>
      <c r="C33" s="17"/>
      <c r="D33" s="18" t="s">
        <v>4</v>
      </c>
      <c r="E33" s="3">
        <f>SUBTOTAL(9,E32:E32)</f>
        <v>267652</v>
      </c>
      <c r="F33" s="9"/>
    </row>
    <row r="34" spans="1:6" ht="15.75" customHeight="1" x14ac:dyDescent="0.2">
      <c r="A34" s="19" t="s">
        <v>7</v>
      </c>
      <c r="C34" s="30"/>
    </row>
    <row r="35" spans="1:6" ht="15.75" customHeight="1" x14ac:dyDescent="0.2">
      <c r="A35" s="4">
        <v>53000522</v>
      </c>
      <c r="B35" s="5" t="s">
        <v>115</v>
      </c>
      <c r="C35" s="30"/>
      <c r="D35" s="9" t="s">
        <v>114</v>
      </c>
      <c r="E35" s="20">
        <v>267652</v>
      </c>
      <c r="F35" s="3">
        <f>694006+E35</f>
        <v>961658</v>
      </c>
    </row>
    <row r="36" spans="1:6" ht="15.75" customHeight="1" x14ac:dyDescent="0.2">
      <c r="A36" s="21"/>
      <c r="B36" s="4"/>
      <c r="C36" s="17"/>
      <c r="D36" s="18" t="s">
        <v>4</v>
      </c>
      <c r="E36" s="3">
        <f>SUBTOTAL(9,E35:E35)</f>
        <v>267652</v>
      </c>
      <c r="F36" s="9"/>
    </row>
    <row r="37" spans="1:6" s="33" customFormat="1" ht="17.25" customHeight="1" x14ac:dyDescent="0.2">
      <c r="A37" s="44" t="s">
        <v>159</v>
      </c>
      <c r="B37" s="4"/>
      <c r="C37" s="17"/>
      <c r="D37" s="18"/>
      <c r="E37" s="3"/>
      <c r="F37" s="9"/>
    </row>
    <row r="38" spans="1:6" s="33" customFormat="1" ht="15.95" customHeight="1" x14ac:dyDescent="0.2">
      <c r="A38" s="19" t="s">
        <v>7</v>
      </c>
      <c r="B38" s="4"/>
      <c r="C38" s="17"/>
      <c r="D38" s="18"/>
      <c r="E38" s="3"/>
      <c r="F38" s="9"/>
    </row>
    <row r="39" spans="1:6" s="33" customFormat="1" ht="15.95" customHeight="1" x14ac:dyDescent="0.2">
      <c r="A39" s="5" t="s">
        <v>135</v>
      </c>
      <c r="B39" s="5" t="s">
        <v>136</v>
      </c>
      <c r="C39" s="8"/>
      <c r="D39" s="9" t="s">
        <v>137</v>
      </c>
      <c r="E39" s="3">
        <v>-450000</v>
      </c>
      <c r="F39" s="3">
        <f>4600112+E39</f>
        <v>4150112</v>
      </c>
    </row>
    <row r="40" spans="1:6" s="33" customFormat="1" ht="15.95" customHeight="1" x14ac:dyDescent="0.2">
      <c r="A40" s="5" t="s">
        <v>135</v>
      </c>
      <c r="B40" s="5" t="s">
        <v>21</v>
      </c>
      <c r="C40" s="8"/>
      <c r="D40" s="9" t="s">
        <v>23</v>
      </c>
      <c r="E40" s="3">
        <v>-150000</v>
      </c>
      <c r="F40" s="3">
        <f>874574+E40</f>
        <v>724574</v>
      </c>
    </row>
    <row r="41" spans="1:6" s="33" customFormat="1" ht="15.95" customHeight="1" x14ac:dyDescent="0.2">
      <c r="A41" s="4">
        <v>90100581</v>
      </c>
      <c r="B41" s="4">
        <v>591070</v>
      </c>
      <c r="C41" s="8"/>
      <c r="D41" s="9" t="s">
        <v>16</v>
      </c>
      <c r="E41" s="20">
        <v>600000</v>
      </c>
      <c r="F41" s="3">
        <f>21001046.88+E41</f>
        <v>21601046.879999999</v>
      </c>
    </row>
    <row r="42" spans="1:6" ht="15" customHeight="1" x14ac:dyDescent="0.2">
      <c r="A42" s="21"/>
      <c r="B42" s="4"/>
      <c r="C42" s="17"/>
      <c r="D42" s="18" t="s">
        <v>4</v>
      </c>
      <c r="E42" s="3">
        <f>SUBTOTAL(9,E39:E41)</f>
        <v>0</v>
      </c>
      <c r="F42" s="9"/>
    </row>
    <row r="43" spans="1:6" ht="9.75" customHeight="1" x14ac:dyDescent="0.2">
      <c r="C43" s="30"/>
      <c r="D43" s="18"/>
    </row>
    <row r="44" spans="1:6" ht="15.95" customHeight="1" thickBot="1" x14ac:dyDescent="0.25">
      <c r="A44" s="17"/>
      <c r="D44" s="22" t="s">
        <v>172</v>
      </c>
      <c r="E44" s="34">
        <f>E36+E28+E21+E14</f>
        <v>-1905646.13</v>
      </c>
      <c r="F44" s="2"/>
    </row>
    <row r="45" spans="1:6" ht="15.95" customHeight="1" thickTop="1" x14ac:dyDescent="0.2">
      <c r="A45" s="9"/>
      <c r="C45" s="9"/>
      <c r="D45" s="23"/>
      <c r="E45" s="1"/>
    </row>
    <row r="46" spans="1:6" s="38" customFormat="1" ht="15.95" customHeight="1" x14ac:dyDescent="0.2">
      <c r="A46" s="40" t="s">
        <v>131</v>
      </c>
      <c r="B46" s="40"/>
      <c r="C46" s="40"/>
      <c r="D46" s="40"/>
      <c r="E46" s="41" t="s">
        <v>0</v>
      </c>
      <c r="F46" s="41" t="s">
        <v>1</v>
      </c>
    </row>
    <row r="47" spans="1:6" s="38" customFormat="1" ht="15.95" customHeight="1" x14ac:dyDescent="0.2">
      <c r="A47" s="42"/>
      <c r="B47" s="42"/>
      <c r="C47" s="42"/>
      <c r="D47" s="42"/>
      <c r="E47" s="43" t="s">
        <v>2</v>
      </c>
      <c r="F47" s="43" t="s">
        <v>3</v>
      </c>
    </row>
    <row r="48" spans="1:6" s="38" customFormat="1" ht="15.95" customHeight="1" x14ac:dyDescent="0.2">
      <c r="A48" s="44" t="s">
        <v>44</v>
      </c>
      <c r="B48" s="39"/>
      <c r="E48" s="45"/>
    </row>
    <row r="49" spans="1:6" s="38" customFormat="1" ht="15.95" customHeight="1" x14ac:dyDescent="0.2">
      <c r="A49" s="46" t="s">
        <v>6</v>
      </c>
      <c r="B49" s="36"/>
      <c r="C49" s="37"/>
      <c r="E49" s="45"/>
      <c r="F49" s="45"/>
    </row>
    <row r="50" spans="1:6" s="38" customFormat="1" ht="15.95" customHeight="1" x14ac:dyDescent="0.2">
      <c r="A50" s="36" t="s">
        <v>45</v>
      </c>
      <c r="B50" s="36" t="s">
        <v>46</v>
      </c>
      <c r="C50" s="37"/>
      <c r="D50" s="38" t="s">
        <v>47</v>
      </c>
      <c r="E50" s="47">
        <v>26750.54</v>
      </c>
      <c r="F50" s="45">
        <f>17861.85+E50</f>
        <v>44612.39</v>
      </c>
    </row>
    <row r="51" spans="1:6" s="38" customFormat="1" ht="15.95" customHeight="1" x14ac:dyDescent="0.2">
      <c r="A51" s="36"/>
      <c r="B51" s="36"/>
      <c r="C51" s="37"/>
      <c r="D51" s="48" t="s">
        <v>4</v>
      </c>
      <c r="E51" s="45">
        <f>SUBTOTAL(9,E50:E50)</f>
        <v>26750.54</v>
      </c>
      <c r="F51" s="45"/>
    </row>
    <row r="52" spans="1:6" s="38" customFormat="1" ht="15.95" customHeight="1" x14ac:dyDescent="0.2">
      <c r="A52" s="46" t="s">
        <v>7</v>
      </c>
      <c r="B52" s="36"/>
      <c r="C52" s="49"/>
      <c r="E52" s="45"/>
      <c r="F52" s="45"/>
    </row>
    <row r="53" spans="1:6" s="38" customFormat="1" ht="15.95" customHeight="1" x14ac:dyDescent="0.2">
      <c r="A53" s="36" t="s">
        <v>48</v>
      </c>
      <c r="B53" s="36" t="s">
        <v>49</v>
      </c>
      <c r="C53" s="49"/>
      <c r="D53" s="38" t="s">
        <v>98</v>
      </c>
      <c r="E53" s="45">
        <v>1337.53</v>
      </c>
      <c r="F53" s="45">
        <f>37514.49+E53</f>
        <v>38852.019999999997</v>
      </c>
    </row>
    <row r="54" spans="1:6" s="38" customFormat="1" ht="15.95" customHeight="1" x14ac:dyDescent="0.2">
      <c r="A54" s="36" t="s">
        <v>50</v>
      </c>
      <c r="B54" s="36" t="s">
        <v>51</v>
      </c>
      <c r="C54" s="49"/>
      <c r="D54" s="38" t="s">
        <v>52</v>
      </c>
      <c r="E54" s="47">
        <v>25413.01</v>
      </c>
      <c r="F54" s="45">
        <f>1060301.31+E54</f>
        <v>1085714.32</v>
      </c>
    </row>
    <row r="55" spans="1:6" s="38" customFormat="1" ht="15.95" customHeight="1" x14ac:dyDescent="0.2">
      <c r="A55" s="44"/>
      <c r="B55" s="39"/>
      <c r="C55" s="37"/>
      <c r="D55" s="48" t="s">
        <v>4</v>
      </c>
      <c r="E55" s="45">
        <f>SUBTOTAL(9,E53:E54)</f>
        <v>26750.539999999997</v>
      </c>
    </row>
    <row r="56" spans="1:6" s="38" customFormat="1" ht="15.95" customHeight="1" x14ac:dyDescent="0.2">
      <c r="A56" s="44" t="s">
        <v>53</v>
      </c>
      <c r="B56" s="39"/>
      <c r="C56" s="37"/>
      <c r="D56" s="48"/>
      <c r="E56" s="45"/>
    </row>
    <row r="57" spans="1:6" s="38" customFormat="1" ht="15.95" customHeight="1" x14ac:dyDescent="0.2">
      <c r="A57" s="46" t="s">
        <v>6</v>
      </c>
      <c r="B57" s="39"/>
      <c r="C57" s="37"/>
      <c r="D57" s="48"/>
      <c r="E57" s="45"/>
    </row>
    <row r="58" spans="1:6" s="38" customFormat="1" ht="15.95" customHeight="1" x14ac:dyDescent="0.2">
      <c r="A58" s="36" t="s">
        <v>230</v>
      </c>
      <c r="B58" s="39">
        <v>334503</v>
      </c>
      <c r="C58" s="37"/>
      <c r="D58" s="38" t="s">
        <v>231</v>
      </c>
      <c r="E58" s="45">
        <v>81386.8</v>
      </c>
      <c r="F58" s="45">
        <f>22230+E58</f>
        <v>103616.8</v>
      </c>
    </row>
    <row r="59" spans="1:6" s="38" customFormat="1" ht="15.95" customHeight="1" x14ac:dyDescent="0.2">
      <c r="A59" s="44"/>
      <c r="B59" s="39"/>
      <c r="C59" s="37"/>
      <c r="D59" s="48" t="s">
        <v>4</v>
      </c>
      <c r="E59" s="50">
        <f>SUBTOTAL(9,E57:E58)</f>
        <v>81386.8</v>
      </c>
    </row>
    <row r="60" spans="1:6" s="38" customFormat="1" ht="15.95" customHeight="1" x14ac:dyDescent="0.2">
      <c r="A60" s="46" t="s">
        <v>7</v>
      </c>
      <c r="B60" s="39"/>
      <c r="C60" s="37"/>
      <c r="D60" s="48"/>
      <c r="E60" s="45"/>
    </row>
    <row r="61" spans="1:6" s="38" customFormat="1" ht="15.95" customHeight="1" x14ac:dyDescent="0.2">
      <c r="A61" s="36" t="s">
        <v>48</v>
      </c>
      <c r="B61" s="39">
        <v>591050</v>
      </c>
      <c r="C61" s="37"/>
      <c r="D61" s="38" t="s">
        <v>98</v>
      </c>
      <c r="E61" s="45">
        <v>4069.34</v>
      </c>
      <c r="F61" s="45">
        <f>F53+E61</f>
        <v>42921.36</v>
      </c>
    </row>
    <row r="62" spans="1:6" s="38" customFormat="1" ht="15.95" customHeight="1" x14ac:dyDescent="0.2">
      <c r="A62" s="36" t="s">
        <v>50</v>
      </c>
      <c r="B62" s="39">
        <v>534210</v>
      </c>
      <c r="C62" s="37"/>
      <c r="D62" s="38" t="s">
        <v>52</v>
      </c>
      <c r="E62" s="45">
        <v>77317.460000000006</v>
      </c>
      <c r="F62" s="45">
        <f>F54+E62</f>
        <v>1163031.78</v>
      </c>
    </row>
    <row r="63" spans="1:6" s="38" customFormat="1" ht="15.95" customHeight="1" x14ac:dyDescent="0.2">
      <c r="A63" s="36"/>
      <c r="B63" s="39"/>
      <c r="C63" s="37"/>
      <c r="D63" s="48" t="s">
        <v>4</v>
      </c>
      <c r="E63" s="50">
        <f>SUBTOTAL(9,E61:E62)</f>
        <v>81386.8</v>
      </c>
    </row>
    <row r="64" spans="1:6" s="38" customFormat="1" ht="15.95" customHeight="1" x14ac:dyDescent="0.2">
      <c r="A64" s="36"/>
      <c r="B64" s="39"/>
      <c r="C64" s="37"/>
      <c r="E64" s="45"/>
    </row>
    <row r="65" spans="1:6" s="38" customFormat="1" ht="15.95" customHeight="1" thickBot="1" x14ac:dyDescent="0.25">
      <c r="A65" s="35"/>
      <c r="B65" s="36"/>
      <c r="C65" s="37"/>
      <c r="D65" s="22" t="s">
        <v>173</v>
      </c>
      <c r="E65" s="52">
        <f>E55+E63</f>
        <v>108137.34</v>
      </c>
      <c r="F65" s="53"/>
    </row>
    <row r="66" spans="1:6" s="38" customFormat="1" ht="15.95" customHeight="1" thickTop="1" x14ac:dyDescent="0.2">
      <c r="A66" s="35"/>
      <c r="B66" s="36"/>
      <c r="C66" s="37"/>
      <c r="D66" s="51"/>
      <c r="E66" s="54"/>
      <c r="F66" s="53"/>
    </row>
    <row r="67" spans="1:6" ht="15.95" customHeight="1" x14ac:dyDescent="0.2">
      <c r="A67" s="24" t="s">
        <v>116</v>
      </c>
      <c r="B67" s="24"/>
      <c r="C67" s="24"/>
      <c r="D67" s="24"/>
      <c r="E67" s="12" t="s">
        <v>0</v>
      </c>
      <c r="F67" s="12" t="s">
        <v>1</v>
      </c>
    </row>
    <row r="68" spans="1:6" ht="15.95" customHeight="1" x14ac:dyDescent="0.2">
      <c r="A68" s="25"/>
      <c r="B68" s="25"/>
      <c r="C68" s="25"/>
      <c r="D68" s="25"/>
      <c r="E68" s="14" t="s">
        <v>2</v>
      </c>
      <c r="F68" s="14" t="s">
        <v>3</v>
      </c>
    </row>
    <row r="69" spans="1:6" ht="15.95" customHeight="1" x14ac:dyDescent="0.2">
      <c r="A69" s="56"/>
      <c r="B69" s="4"/>
      <c r="C69" s="9"/>
      <c r="F69" s="9"/>
    </row>
    <row r="70" spans="1:6" ht="15.95" customHeight="1" x14ac:dyDescent="0.2">
      <c r="A70" s="19" t="s">
        <v>6</v>
      </c>
    </row>
    <row r="71" spans="1:6" ht="15.95" customHeight="1" x14ac:dyDescent="0.2">
      <c r="A71" s="5" t="s">
        <v>132</v>
      </c>
      <c r="B71" s="5" t="s">
        <v>133</v>
      </c>
      <c r="D71" s="9" t="s">
        <v>134</v>
      </c>
      <c r="E71" s="32">
        <v>976107</v>
      </c>
      <c r="F71" s="31">
        <f>1768242+E71</f>
        <v>2744349</v>
      </c>
    </row>
    <row r="72" spans="1:6" ht="15.95" customHeight="1" x14ac:dyDescent="0.2">
      <c r="A72" s="5" t="s">
        <v>117</v>
      </c>
      <c r="B72" s="5" t="s">
        <v>118</v>
      </c>
      <c r="D72" s="9" t="s">
        <v>119</v>
      </c>
      <c r="E72" s="3">
        <v>131610</v>
      </c>
      <c r="F72" s="3">
        <f>45000+E72</f>
        <v>176610</v>
      </c>
    </row>
    <row r="73" spans="1:6" ht="15.95" customHeight="1" x14ac:dyDescent="0.2">
      <c r="D73" s="18" t="s">
        <v>4</v>
      </c>
      <c r="E73" s="55">
        <f>SUBTOTAL(9,E71:E72)</f>
        <v>1107717</v>
      </c>
    </row>
    <row r="74" spans="1:6" ht="15.95" customHeight="1" x14ac:dyDescent="0.2">
      <c r="A74" s="19" t="s">
        <v>7</v>
      </c>
      <c r="C74" s="30"/>
    </row>
    <row r="75" spans="1:6" ht="15.95" customHeight="1" x14ac:dyDescent="0.2">
      <c r="A75" s="5" t="s">
        <v>120</v>
      </c>
      <c r="B75" s="5" t="s">
        <v>121</v>
      </c>
      <c r="C75" s="30"/>
      <c r="D75" s="9" t="s">
        <v>122</v>
      </c>
      <c r="E75" s="3">
        <v>-249</v>
      </c>
      <c r="F75" s="3">
        <f>561+E75</f>
        <v>312</v>
      </c>
    </row>
    <row r="76" spans="1:6" ht="15.95" customHeight="1" x14ac:dyDescent="0.2">
      <c r="A76" s="5" t="s">
        <v>120</v>
      </c>
      <c r="B76" s="5" t="s">
        <v>123</v>
      </c>
      <c r="C76" s="30"/>
      <c r="D76" s="9" t="s">
        <v>124</v>
      </c>
      <c r="E76" s="3">
        <v>-278</v>
      </c>
      <c r="F76" s="3">
        <f>17000+E76</f>
        <v>16722</v>
      </c>
    </row>
    <row r="77" spans="1:6" ht="15.95" customHeight="1" x14ac:dyDescent="0.2">
      <c r="A77" s="5" t="s">
        <v>120</v>
      </c>
      <c r="B77" s="5" t="s">
        <v>125</v>
      </c>
      <c r="C77" s="30"/>
      <c r="D77" s="9" t="s">
        <v>126</v>
      </c>
      <c r="E77" s="3">
        <v>234494</v>
      </c>
      <c r="F77" s="3">
        <f>800000+E77</f>
        <v>1034494</v>
      </c>
    </row>
    <row r="78" spans="1:6" ht="15.95" customHeight="1" x14ac:dyDescent="0.2">
      <c r="A78" s="5" t="s">
        <v>120</v>
      </c>
      <c r="B78" s="5" t="s">
        <v>127</v>
      </c>
      <c r="C78" s="30"/>
      <c r="D78" s="9" t="s">
        <v>128</v>
      </c>
      <c r="E78" s="3">
        <v>-6750</v>
      </c>
      <c r="F78" s="3">
        <f>85000+E78</f>
        <v>78250</v>
      </c>
    </row>
    <row r="79" spans="1:6" ht="15.95" customHeight="1" x14ac:dyDescent="0.2">
      <c r="A79" s="5" t="s">
        <v>120</v>
      </c>
      <c r="B79" s="5" t="s">
        <v>129</v>
      </c>
      <c r="C79" s="30"/>
      <c r="D79" s="9" t="s">
        <v>130</v>
      </c>
      <c r="E79" s="3">
        <v>880500</v>
      </c>
      <c r="F79" s="3">
        <f>750000+E79</f>
        <v>1630500</v>
      </c>
    </row>
    <row r="80" spans="1:6" ht="15.95" customHeight="1" x14ac:dyDescent="0.2">
      <c r="C80" s="30"/>
      <c r="D80" s="18" t="s">
        <v>4</v>
      </c>
      <c r="E80" s="55">
        <f>SUBTOTAL(9,E75:E79)</f>
        <v>1107717</v>
      </c>
    </row>
    <row r="81" spans="1:6" ht="15.95" customHeight="1" x14ac:dyDescent="0.2">
      <c r="A81" s="56"/>
      <c r="B81" s="4"/>
      <c r="D81" s="18"/>
      <c r="F81" s="9"/>
    </row>
    <row r="82" spans="1:6" ht="15.95" customHeight="1" thickBot="1" x14ac:dyDescent="0.25">
      <c r="A82" s="17"/>
      <c r="D82" s="22" t="s">
        <v>174</v>
      </c>
      <c r="E82" s="34">
        <f>E80</f>
        <v>1107717</v>
      </c>
      <c r="F82" s="2"/>
    </row>
    <row r="83" spans="1:6" ht="13.5" customHeight="1" thickTop="1" x14ac:dyDescent="0.2">
      <c r="A83" s="21"/>
      <c r="B83" s="4"/>
      <c r="C83" s="17"/>
      <c r="D83" s="18"/>
      <c r="F83" s="9"/>
    </row>
    <row r="84" spans="1:6" s="38" customFormat="1" ht="15.95" customHeight="1" x14ac:dyDescent="0.2">
      <c r="A84" s="35"/>
      <c r="B84" s="36"/>
      <c r="C84" s="37"/>
      <c r="D84" s="51"/>
      <c r="E84" s="57"/>
      <c r="F84" s="53"/>
    </row>
    <row r="85" spans="1:6" ht="15.95" customHeight="1" x14ac:dyDescent="0.2">
      <c r="A85" s="24" t="s">
        <v>178</v>
      </c>
      <c r="B85" s="24"/>
      <c r="C85" s="24"/>
      <c r="D85" s="24"/>
      <c r="E85" s="12" t="s">
        <v>0</v>
      </c>
      <c r="F85" s="12" t="s">
        <v>1</v>
      </c>
    </row>
    <row r="86" spans="1:6" ht="15.95" customHeight="1" x14ac:dyDescent="0.2">
      <c r="A86" s="25"/>
      <c r="B86" s="25"/>
      <c r="C86" s="25"/>
      <c r="D86" s="25"/>
      <c r="E86" s="14" t="s">
        <v>2</v>
      </c>
      <c r="F86" s="14" t="s">
        <v>3</v>
      </c>
    </row>
    <row r="87" spans="1:6" ht="15.95" customHeight="1" x14ac:dyDescent="0.2">
      <c r="A87" s="56"/>
      <c r="B87" s="4"/>
      <c r="C87" s="9"/>
      <c r="F87" s="9"/>
    </row>
    <row r="88" spans="1:6" ht="15.95" customHeight="1" x14ac:dyDescent="0.2">
      <c r="A88" s="19" t="s">
        <v>6</v>
      </c>
    </row>
    <row r="89" spans="1:6" ht="15.95" customHeight="1" x14ac:dyDescent="0.2">
      <c r="A89" s="5" t="s">
        <v>180</v>
      </c>
      <c r="B89" s="5" t="s">
        <v>179</v>
      </c>
      <c r="D89" s="9" t="s">
        <v>183</v>
      </c>
      <c r="E89" s="32">
        <v>466034</v>
      </c>
      <c r="F89" s="31">
        <v>4415619</v>
      </c>
    </row>
    <row r="90" spans="1:6" ht="15.95" customHeight="1" x14ac:dyDescent="0.2">
      <c r="A90" s="5" t="s">
        <v>222</v>
      </c>
      <c r="B90" s="5" t="s">
        <v>229</v>
      </c>
      <c r="D90" s="9" t="s">
        <v>187</v>
      </c>
      <c r="E90" s="32">
        <v>-288564</v>
      </c>
      <c r="F90" s="31">
        <v>0</v>
      </c>
    </row>
    <row r="91" spans="1:6" ht="15.95" customHeight="1" x14ac:dyDescent="0.2">
      <c r="D91" s="18" t="s">
        <v>4</v>
      </c>
      <c r="E91" s="55">
        <f>SUBTOTAL(9,E89:E90)</f>
        <v>177470</v>
      </c>
    </row>
    <row r="92" spans="1:6" ht="15.95" customHeight="1" x14ac:dyDescent="0.2">
      <c r="A92" s="19" t="s">
        <v>7</v>
      </c>
      <c r="C92" s="30"/>
    </row>
    <row r="93" spans="1:6" ht="15.95" customHeight="1" x14ac:dyDescent="0.2">
      <c r="A93" s="5" t="s">
        <v>181</v>
      </c>
      <c r="B93" s="5" t="s">
        <v>188</v>
      </c>
      <c r="D93" s="9" t="s">
        <v>205</v>
      </c>
      <c r="E93" s="3">
        <v>-29134</v>
      </c>
      <c r="F93" s="31">
        <v>132772</v>
      </c>
    </row>
    <row r="94" spans="1:6" ht="15.95" customHeight="1" x14ac:dyDescent="0.2">
      <c r="A94" s="5" t="s">
        <v>181</v>
      </c>
      <c r="B94" s="5" t="s">
        <v>189</v>
      </c>
      <c r="D94" s="9" t="s">
        <v>206</v>
      </c>
      <c r="E94" s="3">
        <v>17</v>
      </c>
      <c r="F94" s="31">
        <v>991</v>
      </c>
    </row>
    <row r="95" spans="1:6" ht="15.95" customHeight="1" x14ac:dyDescent="0.2">
      <c r="A95" s="5" t="s">
        <v>181</v>
      </c>
      <c r="B95" s="5">
        <v>514000</v>
      </c>
      <c r="D95" s="58" t="s">
        <v>207</v>
      </c>
      <c r="E95" s="3">
        <v>-414</v>
      </c>
      <c r="F95" s="31">
        <v>292</v>
      </c>
    </row>
    <row r="96" spans="1:6" ht="15.95" customHeight="1" x14ac:dyDescent="0.2">
      <c r="A96" s="5" t="s">
        <v>181</v>
      </c>
      <c r="B96" s="5" t="s">
        <v>190</v>
      </c>
      <c r="D96" s="58" t="s">
        <v>208</v>
      </c>
      <c r="E96" s="3">
        <v>-1886</v>
      </c>
      <c r="F96" s="31">
        <v>9861</v>
      </c>
    </row>
    <row r="97" spans="1:6" ht="15.95" customHeight="1" x14ac:dyDescent="0.2">
      <c r="A97" s="5" t="s">
        <v>181</v>
      </c>
      <c r="B97" s="5" t="s">
        <v>191</v>
      </c>
      <c r="D97" s="58" t="s">
        <v>209</v>
      </c>
      <c r="E97" s="3">
        <v>-3741</v>
      </c>
      <c r="F97" s="31">
        <v>32057</v>
      </c>
    </row>
    <row r="98" spans="1:6" ht="15.95" customHeight="1" x14ac:dyDescent="0.2">
      <c r="A98" s="5" t="s">
        <v>181</v>
      </c>
      <c r="B98" s="5" t="s">
        <v>192</v>
      </c>
      <c r="D98" s="58" t="s">
        <v>210</v>
      </c>
      <c r="E98" s="3">
        <v>-19034</v>
      </c>
      <c r="F98" s="31">
        <v>17653</v>
      </c>
    </row>
    <row r="99" spans="1:6" ht="15.95" customHeight="1" x14ac:dyDescent="0.2">
      <c r="A99" s="5" t="s">
        <v>181</v>
      </c>
      <c r="B99" s="5">
        <v>531090</v>
      </c>
      <c r="D99" s="58" t="s">
        <v>211</v>
      </c>
      <c r="E99" s="3">
        <v>162</v>
      </c>
      <c r="F99" s="31">
        <v>162</v>
      </c>
    </row>
    <row r="100" spans="1:6" ht="15.95" customHeight="1" x14ac:dyDescent="0.2">
      <c r="A100" s="5" t="s">
        <v>181</v>
      </c>
      <c r="B100" s="5" t="s">
        <v>147</v>
      </c>
      <c r="D100" s="58" t="s">
        <v>148</v>
      </c>
      <c r="E100" s="3">
        <v>-9800</v>
      </c>
      <c r="F100" s="31">
        <v>24700</v>
      </c>
    </row>
    <row r="101" spans="1:6" ht="15.95" customHeight="1" x14ac:dyDescent="0.2">
      <c r="A101" s="5" t="s">
        <v>181</v>
      </c>
      <c r="B101" s="5" t="s">
        <v>121</v>
      </c>
      <c r="D101" s="58" t="s">
        <v>122</v>
      </c>
      <c r="E101" s="3">
        <v>397</v>
      </c>
      <c r="F101" s="31">
        <v>1397</v>
      </c>
    </row>
    <row r="102" spans="1:6" ht="15.95" customHeight="1" x14ac:dyDescent="0.2">
      <c r="A102" s="5" t="s">
        <v>181</v>
      </c>
      <c r="B102" s="5" t="s">
        <v>193</v>
      </c>
      <c r="D102" s="58" t="s">
        <v>212</v>
      </c>
      <c r="E102" s="3">
        <v>-5000</v>
      </c>
      <c r="F102" s="31">
        <v>0</v>
      </c>
    </row>
    <row r="103" spans="1:6" ht="15.95" customHeight="1" x14ac:dyDescent="0.2">
      <c r="A103" s="5" t="s">
        <v>181</v>
      </c>
      <c r="B103" s="5" t="s">
        <v>194</v>
      </c>
      <c r="D103" s="58" t="s">
        <v>213</v>
      </c>
      <c r="E103" s="3">
        <v>-800</v>
      </c>
      <c r="F103" s="31">
        <v>0</v>
      </c>
    </row>
    <row r="104" spans="1:6" ht="15.95" customHeight="1" x14ac:dyDescent="0.2">
      <c r="A104" s="5" t="s">
        <v>181</v>
      </c>
      <c r="B104" s="5" t="s">
        <v>195</v>
      </c>
      <c r="D104" s="58" t="s">
        <v>214</v>
      </c>
      <c r="E104" s="3">
        <v>-712</v>
      </c>
      <c r="F104" s="31">
        <v>527</v>
      </c>
    </row>
    <row r="105" spans="1:6" ht="15.95" customHeight="1" x14ac:dyDescent="0.2">
      <c r="A105" s="5" t="s">
        <v>181</v>
      </c>
      <c r="B105" s="5" t="s">
        <v>196</v>
      </c>
      <c r="D105" s="58" t="s">
        <v>215</v>
      </c>
      <c r="E105" s="3">
        <v>172</v>
      </c>
      <c r="F105" s="31">
        <v>572</v>
      </c>
    </row>
    <row r="106" spans="1:6" ht="15.95" customHeight="1" x14ac:dyDescent="0.2">
      <c r="A106" s="5" t="s">
        <v>181</v>
      </c>
      <c r="B106" s="5" t="s">
        <v>197</v>
      </c>
      <c r="D106" s="58" t="s">
        <v>216</v>
      </c>
      <c r="E106" s="3">
        <v>-449</v>
      </c>
      <c r="F106" s="31">
        <v>876</v>
      </c>
    </row>
    <row r="107" spans="1:6" ht="15.95" customHeight="1" x14ac:dyDescent="0.2">
      <c r="A107" s="5" t="s">
        <v>181</v>
      </c>
      <c r="B107" s="5" t="s">
        <v>182</v>
      </c>
      <c r="D107" s="58" t="s">
        <v>184</v>
      </c>
      <c r="E107" s="3">
        <v>75084</v>
      </c>
      <c r="F107" s="31">
        <v>3786084</v>
      </c>
    </row>
    <row r="108" spans="1:6" ht="15.95" customHeight="1" x14ac:dyDescent="0.2">
      <c r="A108" s="5" t="s">
        <v>181</v>
      </c>
      <c r="B108" s="5" t="s">
        <v>185</v>
      </c>
      <c r="D108" s="58" t="s">
        <v>186</v>
      </c>
      <c r="E108" s="3">
        <v>140665</v>
      </c>
      <c r="F108" s="31">
        <v>365665</v>
      </c>
    </row>
    <row r="109" spans="1:6" ht="15.95" customHeight="1" x14ac:dyDescent="0.2">
      <c r="A109" s="5" t="s">
        <v>181</v>
      </c>
      <c r="B109" s="5" t="s">
        <v>198</v>
      </c>
      <c r="D109" s="58" t="s">
        <v>217</v>
      </c>
      <c r="E109" s="3">
        <v>5727</v>
      </c>
      <c r="F109" s="31">
        <v>25727</v>
      </c>
    </row>
    <row r="110" spans="1:6" ht="15.95" customHeight="1" x14ac:dyDescent="0.2">
      <c r="A110" s="5" t="s">
        <v>181</v>
      </c>
      <c r="B110" s="5" t="s">
        <v>199</v>
      </c>
      <c r="D110" s="58" t="s">
        <v>226</v>
      </c>
      <c r="E110" s="3">
        <v>-704</v>
      </c>
      <c r="F110" s="31">
        <v>495</v>
      </c>
    </row>
    <row r="111" spans="1:6" ht="15.95" customHeight="1" x14ac:dyDescent="0.2">
      <c r="A111" s="5" t="s">
        <v>181</v>
      </c>
      <c r="B111" s="5" t="s">
        <v>200</v>
      </c>
      <c r="D111" s="58" t="s">
        <v>218</v>
      </c>
      <c r="E111" s="3">
        <v>-3750</v>
      </c>
      <c r="F111" s="31">
        <v>0</v>
      </c>
    </row>
    <row r="112" spans="1:6" ht="15.95" customHeight="1" x14ac:dyDescent="0.2">
      <c r="A112" s="5" t="s">
        <v>181</v>
      </c>
      <c r="B112" s="5" t="s">
        <v>201</v>
      </c>
      <c r="D112" s="58" t="s">
        <v>219</v>
      </c>
      <c r="E112" s="3">
        <v>-608</v>
      </c>
      <c r="F112" s="31">
        <v>891</v>
      </c>
    </row>
    <row r="113" spans="1:6" ht="15.95" customHeight="1" x14ac:dyDescent="0.2">
      <c r="A113" s="5" t="s">
        <v>181</v>
      </c>
      <c r="B113" s="5" t="s">
        <v>202</v>
      </c>
      <c r="D113" s="58" t="s">
        <v>220</v>
      </c>
      <c r="E113" s="3">
        <v>-96</v>
      </c>
      <c r="F113" s="31">
        <v>2608</v>
      </c>
    </row>
    <row r="114" spans="1:6" ht="15.95" customHeight="1" x14ac:dyDescent="0.2">
      <c r="A114" s="5" t="s">
        <v>181</v>
      </c>
      <c r="B114" s="5" t="s">
        <v>203</v>
      </c>
      <c r="D114" s="58" t="s">
        <v>221</v>
      </c>
      <c r="E114" s="3">
        <v>-6150</v>
      </c>
      <c r="F114" s="31">
        <v>0</v>
      </c>
    </row>
    <row r="115" spans="1:6" ht="15.95" customHeight="1" x14ac:dyDescent="0.2">
      <c r="A115" s="5" t="s">
        <v>181</v>
      </c>
      <c r="B115" s="5" t="s">
        <v>204</v>
      </c>
      <c r="D115" s="58" t="s">
        <v>12</v>
      </c>
      <c r="E115" s="32">
        <v>37524</v>
      </c>
      <c r="F115" s="31">
        <v>37531</v>
      </c>
    </row>
    <row r="116" spans="1:6" ht="15.95" customHeight="1" x14ac:dyDescent="0.2">
      <c r="C116" s="30"/>
      <c r="D116" s="18" t="s">
        <v>4</v>
      </c>
      <c r="E116" s="55">
        <f>SUBTOTAL(9,E93:E115)</f>
        <v>177470</v>
      </c>
    </row>
    <row r="117" spans="1:6" ht="15.95" customHeight="1" x14ac:dyDescent="0.2">
      <c r="A117" s="56"/>
      <c r="B117" s="4"/>
      <c r="D117" s="18"/>
      <c r="F117" s="9"/>
    </row>
    <row r="118" spans="1:6" ht="15.95" customHeight="1" thickBot="1" x14ac:dyDescent="0.25">
      <c r="A118" s="17"/>
      <c r="D118" s="22" t="s">
        <v>223</v>
      </c>
      <c r="E118" s="34">
        <f>E116</f>
        <v>177470</v>
      </c>
      <c r="F118" s="2"/>
    </row>
    <row r="119" spans="1:6" ht="13.5" customHeight="1" thickTop="1" x14ac:dyDescent="0.2">
      <c r="A119" s="21"/>
      <c r="B119" s="4"/>
      <c r="C119" s="17"/>
      <c r="D119" s="18"/>
      <c r="F119" s="9"/>
    </row>
    <row r="120" spans="1:6" ht="15.95" customHeight="1" x14ac:dyDescent="0.2">
      <c r="A120" s="24" t="s">
        <v>8</v>
      </c>
      <c r="B120" s="24"/>
      <c r="C120" s="24"/>
      <c r="D120" s="24"/>
      <c r="E120" s="12" t="s">
        <v>0</v>
      </c>
      <c r="F120" s="12" t="s">
        <v>1</v>
      </c>
    </row>
    <row r="121" spans="1:6" ht="15.95" customHeight="1" x14ac:dyDescent="0.2">
      <c r="A121" s="25"/>
      <c r="B121" s="25"/>
      <c r="C121" s="25"/>
      <c r="D121" s="25"/>
      <c r="E121" s="14" t="s">
        <v>2</v>
      </c>
      <c r="F121" s="14" t="s">
        <v>3</v>
      </c>
    </row>
    <row r="122" spans="1:6" ht="15.95" customHeight="1" x14ac:dyDescent="0.2">
      <c r="A122" s="26"/>
      <c r="B122" s="26"/>
      <c r="C122" s="26"/>
      <c r="D122" s="26"/>
      <c r="E122" s="16"/>
      <c r="F122" s="16"/>
    </row>
    <row r="123" spans="1:6" ht="15.95" customHeight="1" x14ac:dyDescent="0.2">
      <c r="A123" s="21" t="s">
        <v>10</v>
      </c>
      <c r="B123" s="26"/>
      <c r="C123" s="26"/>
      <c r="D123" s="26"/>
      <c r="E123" s="16"/>
      <c r="F123" s="16"/>
    </row>
    <row r="124" spans="1:6" ht="15.95" customHeight="1" x14ac:dyDescent="0.2">
      <c r="A124" s="21"/>
      <c r="B124" s="26"/>
      <c r="C124" s="26"/>
      <c r="D124" s="26"/>
      <c r="E124" s="16"/>
      <c r="F124" s="16"/>
    </row>
    <row r="125" spans="1:6" ht="15.95" customHeight="1" x14ac:dyDescent="0.2">
      <c r="A125" s="27" t="s">
        <v>77</v>
      </c>
      <c r="D125" s="22"/>
    </row>
    <row r="126" spans="1:6" ht="15.95" customHeight="1" x14ac:dyDescent="0.2">
      <c r="A126" s="27"/>
      <c r="D126" s="22"/>
    </row>
    <row r="127" spans="1:6" ht="15.95" customHeight="1" x14ac:dyDescent="0.2">
      <c r="A127" s="19" t="s">
        <v>6</v>
      </c>
      <c r="D127" s="22"/>
      <c r="E127" s="1"/>
    </row>
    <row r="128" spans="1:6" ht="15.95" customHeight="1" x14ac:dyDescent="0.2">
      <c r="A128" s="5" t="s">
        <v>78</v>
      </c>
      <c r="B128" s="5" t="s">
        <v>79</v>
      </c>
      <c r="C128" s="5" t="s">
        <v>80</v>
      </c>
      <c r="D128" s="28" t="s">
        <v>99</v>
      </c>
      <c r="E128" s="20">
        <v>-1564.05</v>
      </c>
      <c r="F128" s="3">
        <v>0</v>
      </c>
    </row>
    <row r="129" spans="1:6" ht="15.95" customHeight="1" x14ac:dyDescent="0.2">
      <c r="A129" s="9"/>
      <c r="B129" s="9"/>
      <c r="C129" s="9"/>
      <c r="D129" s="18" t="s">
        <v>4</v>
      </c>
      <c r="E129" s="3">
        <f>SUBTOTAL(9,E128)</f>
        <v>-1564.05</v>
      </c>
    </row>
    <row r="130" spans="1:6" ht="15.95" customHeight="1" x14ac:dyDescent="0.2">
      <c r="A130" s="19" t="s">
        <v>9</v>
      </c>
    </row>
    <row r="131" spans="1:6" ht="15.95" customHeight="1" x14ac:dyDescent="0.2">
      <c r="A131" s="5" t="s">
        <v>81</v>
      </c>
      <c r="B131" s="5" t="s">
        <v>60</v>
      </c>
      <c r="C131" s="5" t="s">
        <v>80</v>
      </c>
      <c r="D131" s="28" t="s">
        <v>61</v>
      </c>
      <c r="E131" s="20">
        <v>-1564.05</v>
      </c>
      <c r="F131" s="3">
        <v>0</v>
      </c>
    </row>
    <row r="132" spans="1:6" ht="15.95" customHeight="1" x14ac:dyDescent="0.2">
      <c r="C132" s="5"/>
      <c r="D132" s="18" t="s">
        <v>4</v>
      </c>
      <c r="E132" s="3">
        <f>SUBTOTAL(9,E131)</f>
        <v>-1564.05</v>
      </c>
    </row>
    <row r="133" spans="1:6" ht="15.95" customHeight="1" x14ac:dyDescent="0.2">
      <c r="A133" s="27" t="s">
        <v>19</v>
      </c>
      <c r="D133" s="22"/>
    </row>
    <row r="134" spans="1:6" ht="15.95" customHeight="1" x14ac:dyDescent="0.2">
      <c r="A134" s="8"/>
      <c r="D134" s="22"/>
    </row>
    <row r="135" spans="1:6" ht="15.95" customHeight="1" x14ac:dyDescent="0.2">
      <c r="A135" s="19" t="s">
        <v>6</v>
      </c>
      <c r="D135" s="22"/>
      <c r="E135" s="1"/>
    </row>
    <row r="136" spans="1:6" ht="15.95" customHeight="1" x14ac:dyDescent="0.2">
      <c r="A136" s="5" t="s">
        <v>24</v>
      </c>
      <c r="B136" s="5" t="s">
        <v>25</v>
      </c>
      <c r="C136" s="5" t="s">
        <v>22</v>
      </c>
      <c r="D136" s="28" t="s">
        <v>26</v>
      </c>
      <c r="E136" s="20">
        <v>500000</v>
      </c>
      <c r="F136" s="3">
        <f>1000000+500000</f>
        <v>1500000</v>
      </c>
    </row>
    <row r="137" spans="1:6" ht="15.95" customHeight="1" x14ac:dyDescent="0.2">
      <c r="A137" s="9"/>
      <c r="B137" s="9"/>
      <c r="C137" s="9"/>
      <c r="D137" s="18" t="s">
        <v>4</v>
      </c>
      <c r="E137" s="3">
        <f>SUBTOTAL(9,E136)</f>
        <v>500000</v>
      </c>
    </row>
    <row r="138" spans="1:6" ht="15.95" customHeight="1" x14ac:dyDescent="0.2">
      <c r="A138" s="19" t="s">
        <v>9</v>
      </c>
    </row>
    <row r="139" spans="1:6" ht="15.95" customHeight="1" x14ac:dyDescent="0.2">
      <c r="A139" s="5" t="s">
        <v>20</v>
      </c>
      <c r="B139" s="5" t="s">
        <v>21</v>
      </c>
      <c r="C139" s="5" t="s">
        <v>22</v>
      </c>
      <c r="D139" s="28" t="s">
        <v>23</v>
      </c>
      <c r="E139" s="20">
        <v>500000</v>
      </c>
      <c r="F139" s="3">
        <f>1000000+500000</f>
        <v>1500000</v>
      </c>
    </row>
    <row r="140" spans="1:6" ht="15.95" customHeight="1" x14ac:dyDescent="0.2">
      <c r="C140" s="5"/>
      <c r="D140" s="18" t="s">
        <v>4</v>
      </c>
      <c r="E140" s="3">
        <f>SUBTOTAL(9,E139)</f>
        <v>500000</v>
      </c>
    </row>
    <row r="141" spans="1:6" ht="15.95" customHeight="1" x14ac:dyDescent="0.2">
      <c r="A141" s="27" t="s">
        <v>27</v>
      </c>
      <c r="D141" s="22"/>
    </row>
    <row r="142" spans="1:6" ht="15.95" customHeight="1" x14ac:dyDescent="0.2">
      <c r="A142" s="8"/>
      <c r="D142" s="22"/>
    </row>
    <row r="143" spans="1:6" ht="15.95" customHeight="1" x14ac:dyDescent="0.2">
      <c r="A143" s="19" t="s">
        <v>6</v>
      </c>
      <c r="D143" s="22"/>
      <c r="E143" s="1"/>
    </row>
    <row r="144" spans="1:6" ht="15.95" customHeight="1" x14ac:dyDescent="0.2">
      <c r="A144" s="5" t="s">
        <v>24</v>
      </c>
      <c r="B144" s="5" t="s">
        <v>25</v>
      </c>
      <c r="C144" s="5" t="s">
        <v>28</v>
      </c>
      <c r="D144" s="28" t="s">
        <v>26</v>
      </c>
      <c r="E144" s="20">
        <v>100000</v>
      </c>
      <c r="F144" s="3">
        <f>1050000+E144</f>
        <v>1150000</v>
      </c>
    </row>
    <row r="145" spans="1:6" ht="15.95" customHeight="1" x14ac:dyDescent="0.2">
      <c r="A145" s="9"/>
      <c r="B145" s="9"/>
      <c r="C145" s="9"/>
      <c r="D145" s="18" t="s">
        <v>4</v>
      </c>
      <c r="E145" s="3">
        <f>SUBTOTAL(9,E144)</f>
        <v>100000</v>
      </c>
    </row>
    <row r="146" spans="1:6" ht="15.95" customHeight="1" x14ac:dyDescent="0.2">
      <c r="A146" s="19" t="s">
        <v>9</v>
      </c>
    </row>
    <row r="147" spans="1:6" ht="15.95" customHeight="1" x14ac:dyDescent="0.2">
      <c r="A147" s="5" t="s">
        <v>20</v>
      </c>
      <c r="B147" s="5" t="s">
        <v>21</v>
      </c>
      <c r="C147" s="5" t="s">
        <v>28</v>
      </c>
      <c r="D147" s="28" t="s">
        <v>23</v>
      </c>
      <c r="E147" s="20">
        <v>100000</v>
      </c>
      <c r="F147" s="3">
        <f>1050000+E147</f>
        <v>1150000</v>
      </c>
    </row>
    <row r="148" spans="1:6" ht="15.95" customHeight="1" x14ac:dyDescent="0.2">
      <c r="C148" s="5"/>
      <c r="D148" s="18" t="s">
        <v>4</v>
      </c>
      <c r="E148" s="3">
        <f>SUBTOTAL(9,E147)</f>
        <v>100000</v>
      </c>
    </row>
    <row r="149" spans="1:6" ht="15.95" customHeight="1" x14ac:dyDescent="0.2">
      <c r="A149" s="27" t="s">
        <v>85</v>
      </c>
      <c r="C149" s="5"/>
      <c r="D149" s="18"/>
    </row>
    <row r="150" spans="1:6" ht="15.95" customHeight="1" x14ac:dyDescent="0.2">
      <c r="A150" s="27"/>
      <c r="C150" s="5"/>
      <c r="D150" s="18"/>
    </row>
    <row r="151" spans="1:6" ht="15.95" customHeight="1" x14ac:dyDescent="0.2">
      <c r="A151" s="19" t="s">
        <v>6</v>
      </c>
      <c r="D151" s="22"/>
      <c r="E151" s="1"/>
    </row>
    <row r="152" spans="1:6" ht="15.95" customHeight="1" x14ac:dyDescent="0.2">
      <c r="A152" s="5" t="s">
        <v>92</v>
      </c>
      <c r="B152" s="5" t="s">
        <v>90</v>
      </c>
      <c r="C152" s="5" t="s">
        <v>89</v>
      </c>
      <c r="D152" s="28" t="s">
        <v>97</v>
      </c>
      <c r="E152" s="20">
        <v>50000</v>
      </c>
      <c r="F152" s="3">
        <f>0+E152</f>
        <v>50000</v>
      </c>
    </row>
    <row r="153" spans="1:6" ht="15.95" customHeight="1" x14ac:dyDescent="0.2">
      <c r="A153" s="9"/>
      <c r="B153" s="9"/>
      <c r="C153" s="9"/>
      <c r="D153" s="18" t="s">
        <v>4</v>
      </c>
      <c r="E153" s="3">
        <f>SUBTOTAL(9,E152)</f>
        <v>50000</v>
      </c>
    </row>
    <row r="154" spans="1:6" ht="15.95" customHeight="1" x14ac:dyDescent="0.2">
      <c r="A154" s="19" t="s">
        <v>9</v>
      </c>
    </row>
    <row r="155" spans="1:6" ht="15.95" customHeight="1" x14ac:dyDescent="0.2">
      <c r="A155" s="5" t="s">
        <v>91</v>
      </c>
      <c r="B155" s="5" t="s">
        <v>60</v>
      </c>
      <c r="C155" s="5" t="s">
        <v>89</v>
      </c>
      <c r="D155" s="28" t="s">
        <v>61</v>
      </c>
      <c r="E155" s="20">
        <v>50000</v>
      </c>
      <c r="F155" s="3">
        <f>0+E155</f>
        <v>50000</v>
      </c>
    </row>
    <row r="156" spans="1:6" ht="15.95" customHeight="1" x14ac:dyDescent="0.2">
      <c r="C156" s="5"/>
      <c r="D156" s="18" t="s">
        <v>4</v>
      </c>
      <c r="E156" s="3">
        <f>SUBTOTAL(9,E155)</f>
        <v>50000</v>
      </c>
    </row>
    <row r="157" spans="1:6" ht="15.95" customHeight="1" x14ac:dyDescent="0.2">
      <c r="A157" s="27" t="s">
        <v>84</v>
      </c>
      <c r="D157" s="22"/>
    </row>
    <row r="158" spans="1:6" ht="15.95" customHeight="1" x14ac:dyDescent="0.2">
      <c r="A158" s="27"/>
      <c r="D158" s="22"/>
    </row>
    <row r="159" spans="1:6" ht="15.95" customHeight="1" x14ac:dyDescent="0.2">
      <c r="A159" s="19" t="s">
        <v>6</v>
      </c>
      <c r="D159" s="22"/>
      <c r="E159" s="1"/>
    </row>
    <row r="160" spans="1:6" ht="15.95" customHeight="1" x14ac:dyDescent="0.2">
      <c r="A160" s="5" t="s">
        <v>93</v>
      </c>
      <c r="B160" s="5" t="s">
        <v>25</v>
      </c>
      <c r="C160" s="5" t="s">
        <v>88</v>
      </c>
      <c r="D160" s="28" t="s">
        <v>26</v>
      </c>
      <c r="E160" s="20">
        <v>45669</v>
      </c>
      <c r="F160" s="3">
        <f>E160</f>
        <v>45669</v>
      </c>
    </row>
    <row r="161" spans="1:6" ht="15.95" customHeight="1" x14ac:dyDescent="0.2">
      <c r="A161" s="9"/>
      <c r="B161" s="9"/>
      <c r="C161" s="9"/>
      <c r="D161" s="18" t="s">
        <v>4</v>
      </c>
      <c r="E161" s="3">
        <f>SUBTOTAL(9,E160)</f>
        <v>45669</v>
      </c>
    </row>
    <row r="162" spans="1:6" ht="15.95" customHeight="1" x14ac:dyDescent="0.2">
      <c r="A162" s="19" t="s">
        <v>9</v>
      </c>
    </row>
    <row r="163" spans="1:6" ht="15.95" customHeight="1" x14ac:dyDescent="0.2">
      <c r="A163" s="5" t="s">
        <v>94</v>
      </c>
      <c r="B163" s="5" t="s">
        <v>21</v>
      </c>
      <c r="C163" s="8" t="s">
        <v>88</v>
      </c>
      <c r="D163" s="28" t="s">
        <v>23</v>
      </c>
      <c r="E163" s="20">
        <v>45669</v>
      </c>
      <c r="F163" s="3">
        <f>E163</f>
        <v>45669</v>
      </c>
    </row>
    <row r="164" spans="1:6" ht="15.95" customHeight="1" x14ac:dyDescent="0.2">
      <c r="C164" s="5"/>
      <c r="D164" s="18" t="s">
        <v>4</v>
      </c>
      <c r="E164" s="3">
        <f>SUBTOTAL(9,E163)</f>
        <v>45669</v>
      </c>
    </row>
    <row r="165" spans="1:6" ht="15.95" customHeight="1" x14ac:dyDescent="0.2">
      <c r="A165" s="24" t="s">
        <v>8</v>
      </c>
      <c r="B165" s="24"/>
      <c r="C165" s="24"/>
      <c r="D165" s="24"/>
      <c r="E165" s="12" t="s">
        <v>0</v>
      </c>
      <c r="F165" s="12" t="s">
        <v>1</v>
      </c>
    </row>
    <row r="166" spans="1:6" ht="15.95" customHeight="1" x14ac:dyDescent="0.2">
      <c r="A166" s="25"/>
      <c r="B166" s="25"/>
      <c r="C166" s="25"/>
      <c r="D166" s="25"/>
      <c r="E166" s="14" t="s">
        <v>2</v>
      </c>
      <c r="F166" s="14" t="s">
        <v>3</v>
      </c>
    </row>
    <row r="167" spans="1:6" ht="15.95" customHeight="1" x14ac:dyDescent="0.2">
      <c r="A167" s="26"/>
      <c r="B167" s="26"/>
      <c r="C167" s="26"/>
      <c r="D167" s="26"/>
      <c r="E167" s="16"/>
      <c r="F167" s="16"/>
    </row>
    <row r="168" spans="1:6" ht="15.95" customHeight="1" x14ac:dyDescent="0.2">
      <c r="A168" s="21" t="s">
        <v>175</v>
      </c>
      <c r="B168" s="26"/>
      <c r="C168" s="26"/>
      <c r="D168" s="26"/>
      <c r="E168" s="16"/>
      <c r="F168" s="16"/>
    </row>
    <row r="169" spans="1:6" ht="15.95" customHeight="1" x14ac:dyDescent="0.2">
      <c r="A169" s="21"/>
      <c r="B169" s="26"/>
      <c r="C169" s="26"/>
      <c r="D169" s="26"/>
      <c r="E169" s="16"/>
      <c r="F169" s="16"/>
    </row>
    <row r="170" spans="1:6" ht="15.95" customHeight="1" x14ac:dyDescent="0.2">
      <c r="A170" s="27" t="s">
        <v>83</v>
      </c>
      <c r="D170" s="22"/>
    </row>
    <row r="171" spans="1:6" ht="15.95" customHeight="1" x14ac:dyDescent="0.2">
      <c r="A171" s="27"/>
      <c r="D171" s="22"/>
    </row>
    <row r="172" spans="1:6" ht="15.95" customHeight="1" x14ac:dyDescent="0.2">
      <c r="A172" s="19" t="s">
        <v>6</v>
      </c>
      <c r="D172" s="22"/>
      <c r="E172" s="1"/>
    </row>
    <row r="173" spans="1:6" ht="15.95" customHeight="1" x14ac:dyDescent="0.2">
      <c r="A173" s="5" t="s">
        <v>93</v>
      </c>
      <c r="B173" s="5" t="s">
        <v>25</v>
      </c>
      <c r="C173" s="5" t="s">
        <v>87</v>
      </c>
      <c r="D173" s="28" t="s">
        <v>26</v>
      </c>
      <c r="E173" s="20">
        <v>55000</v>
      </c>
      <c r="F173" s="3">
        <f>E173</f>
        <v>55000</v>
      </c>
    </row>
    <row r="174" spans="1:6" ht="15.95" customHeight="1" x14ac:dyDescent="0.2">
      <c r="A174" s="9"/>
      <c r="B174" s="9"/>
      <c r="C174" s="9"/>
      <c r="D174" s="18" t="s">
        <v>4</v>
      </c>
      <c r="E174" s="3">
        <f>SUBTOTAL(9,E173)</f>
        <v>55000</v>
      </c>
    </row>
    <row r="175" spans="1:6" ht="15.95" customHeight="1" x14ac:dyDescent="0.2">
      <c r="A175" s="19" t="s">
        <v>9</v>
      </c>
    </row>
    <row r="176" spans="1:6" ht="15.95" customHeight="1" x14ac:dyDescent="0.2">
      <c r="A176" s="5" t="s">
        <v>94</v>
      </c>
      <c r="B176" s="5" t="s">
        <v>95</v>
      </c>
      <c r="C176" s="5" t="s">
        <v>87</v>
      </c>
      <c r="D176" s="28" t="s">
        <v>96</v>
      </c>
      <c r="E176" s="20">
        <v>55000</v>
      </c>
      <c r="F176" s="3">
        <f>E176</f>
        <v>55000</v>
      </c>
    </row>
    <row r="177" spans="1:6" ht="15.95" customHeight="1" x14ac:dyDescent="0.2">
      <c r="C177" s="5"/>
      <c r="D177" s="18" t="s">
        <v>4</v>
      </c>
      <c r="E177" s="3">
        <f>SUBTOTAL(9,E176)</f>
        <v>55000</v>
      </c>
    </row>
    <row r="178" spans="1:6" ht="15.95" customHeight="1" x14ac:dyDescent="0.2">
      <c r="A178" s="27" t="s">
        <v>82</v>
      </c>
      <c r="D178" s="22"/>
    </row>
    <row r="179" spans="1:6" ht="15.95" customHeight="1" x14ac:dyDescent="0.2">
      <c r="A179" s="27"/>
      <c r="D179" s="22"/>
    </row>
    <row r="180" spans="1:6" ht="15.95" customHeight="1" x14ac:dyDescent="0.2">
      <c r="A180" s="19" t="s">
        <v>6</v>
      </c>
      <c r="D180" s="22"/>
      <c r="E180" s="1"/>
    </row>
    <row r="181" spans="1:6" ht="15.95" customHeight="1" x14ac:dyDescent="0.2">
      <c r="A181" s="5" t="s">
        <v>93</v>
      </c>
      <c r="B181" s="5" t="s">
        <v>25</v>
      </c>
      <c r="C181" s="5" t="s">
        <v>86</v>
      </c>
      <c r="D181" s="28" t="s">
        <v>26</v>
      </c>
      <c r="E181" s="20">
        <v>47000</v>
      </c>
      <c r="F181" s="3">
        <f>E181</f>
        <v>47000</v>
      </c>
    </row>
    <row r="182" spans="1:6" ht="15.95" customHeight="1" x14ac:dyDescent="0.2">
      <c r="A182" s="9"/>
      <c r="B182" s="9"/>
      <c r="C182" s="9"/>
      <c r="D182" s="18" t="s">
        <v>4</v>
      </c>
      <c r="E182" s="3">
        <f>SUBTOTAL(9,E181)</f>
        <v>47000</v>
      </c>
    </row>
    <row r="183" spans="1:6" ht="15.95" customHeight="1" x14ac:dyDescent="0.2">
      <c r="A183" s="19" t="s">
        <v>9</v>
      </c>
    </row>
    <row r="184" spans="1:6" ht="15.95" customHeight="1" x14ac:dyDescent="0.2">
      <c r="A184" s="5" t="s">
        <v>94</v>
      </c>
      <c r="B184" s="5" t="s">
        <v>60</v>
      </c>
      <c r="C184" s="5" t="s">
        <v>86</v>
      </c>
      <c r="D184" s="28" t="s">
        <v>61</v>
      </c>
      <c r="E184" s="20">
        <v>47000</v>
      </c>
      <c r="F184" s="3">
        <f>E184</f>
        <v>47000</v>
      </c>
    </row>
    <row r="185" spans="1:6" ht="15.95" customHeight="1" x14ac:dyDescent="0.2">
      <c r="C185" s="5"/>
      <c r="D185" s="18" t="s">
        <v>4</v>
      </c>
      <c r="E185" s="3">
        <f>SUBTOTAL(9,E184)</f>
        <v>47000</v>
      </c>
    </row>
    <row r="186" spans="1:6" ht="15.95" customHeight="1" x14ac:dyDescent="0.2">
      <c r="A186" s="8"/>
      <c r="D186" s="22"/>
    </row>
    <row r="187" spans="1:6" ht="15.95" customHeight="1" x14ac:dyDescent="0.2">
      <c r="A187" s="27" t="s">
        <v>162</v>
      </c>
      <c r="D187" s="22"/>
    </row>
    <row r="188" spans="1:6" ht="15.95" customHeight="1" x14ac:dyDescent="0.2">
      <c r="A188" s="27"/>
      <c r="D188" s="22"/>
    </row>
    <row r="189" spans="1:6" ht="15.95" customHeight="1" x14ac:dyDescent="0.2">
      <c r="A189" s="19" t="s">
        <v>6</v>
      </c>
      <c r="D189" s="22"/>
      <c r="E189" s="1"/>
    </row>
    <row r="190" spans="1:6" ht="15.95" customHeight="1" x14ac:dyDescent="0.2">
      <c r="A190" s="5" t="s">
        <v>165</v>
      </c>
      <c r="B190" s="5" t="s">
        <v>25</v>
      </c>
      <c r="C190" s="5" t="s">
        <v>164</v>
      </c>
      <c r="D190" s="28" t="s">
        <v>26</v>
      </c>
      <c r="E190" s="20">
        <f>-E181-E173-E160</f>
        <v>-147669</v>
      </c>
      <c r="F190" s="3">
        <f>640486-E190</f>
        <v>788155</v>
      </c>
    </row>
    <row r="191" spans="1:6" ht="15.95" customHeight="1" x14ac:dyDescent="0.2">
      <c r="A191" s="9"/>
      <c r="B191" s="9"/>
      <c r="C191" s="9"/>
      <c r="D191" s="18" t="s">
        <v>4</v>
      </c>
      <c r="E191" s="3">
        <f>SUBTOTAL(9,E190)</f>
        <v>-147669</v>
      </c>
    </row>
    <row r="192" spans="1:6" ht="15.95" customHeight="1" x14ac:dyDescent="0.2">
      <c r="A192" s="19" t="s">
        <v>9</v>
      </c>
    </row>
    <row r="193" spans="1:6" ht="15.95" customHeight="1" x14ac:dyDescent="0.2">
      <c r="A193" s="5" t="s">
        <v>163</v>
      </c>
      <c r="B193" s="5" t="s">
        <v>75</v>
      </c>
      <c r="C193" s="8" t="s">
        <v>164</v>
      </c>
      <c r="D193" s="28" t="s">
        <v>76</v>
      </c>
      <c r="E193" s="20">
        <f>-E184-E176-E163</f>
        <v>-147669</v>
      </c>
      <c r="F193" s="3">
        <f>650326-E193</f>
        <v>797995</v>
      </c>
    </row>
    <row r="194" spans="1:6" ht="15.95" customHeight="1" x14ac:dyDescent="0.2">
      <c r="C194" s="5"/>
      <c r="D194" s="18" t="s">
        <v>4</v>
      </c>
      <c r="E194" s="3">
        <f>SUBTOTAL(9,E193)</f>
        <v>-147669</v>
      </c>
    </row>
    <row r="195" spans="1:6" ht="15.95" customHeight="1" x14ac:dyDescent="0.2">
      <c r="A195" s="21" t="s">
        <v>29</v>
      </c>
      <c r="D195" s="22"/>
      <c r="E195" s="1"/>
    </row>
    <row r="196" spans="1:6" ht="15.95" customHeight="1" x14ac:dyDescent="0.2">
      <c r="A196" s="21"/>
      <c r="D196" s="22"/>
      <c r="E196" s="1"/>
    </row>
    <row r="197" spans="1:6" ht="15.95" customHeight="1" x14ac:dyDescent="0.2">
      <c r="A197" s="27" t="s">
        <v>30</v>
      </c>
      <c r="D197" s="22"/>
    </row>
    <row r="198" spans="1:6" ht="15.95" customHeight="1" x14ac:dyDescent="0.2">
      <c r="A198" s="8"/>
      <c r="D198" s="22"/>
    </row>
    <row r="199" spans="1:6" ht="15.95" customHeight="1" x14ac:dyDescent="0.2">
      <c r="A199" s="19" t="s">
        <v>6</v>
      </c>
      <c r="D199" s="22"/>
      <c r="E199" s="1"/>
    </row>
    <row r="200" spans="1:6" ht="15.95" customHeight="1" x14ac:dyDescent="0.2">
      <c r="A200" s="5" t="s">
        <v>31</v>
      </c>
      <c r="B200" s="5" t="s">
        <v>32</v>
      </c>
      <c r="C200" s="5" t="s">
        <v>33</v>
      </c>
      <c r="D200" s="28" t="s">
        <v>34</v>
      </c>
      <c r="E200" s="3">
        <v>-103000</v>
      </c>
      <c r="F200" s="3">
        <v>0</v>
      </c>
    </row>
    <row r="201" spans="1:6" ht="15.95" customHeight="1" x14ac:dyDescent="0.2">
      <c r="A201" s="5" t="s">
        <v>35</v>
      </c>
      <c r="B201" s="5" t="s">
        <v>36</v>
      </c>
      <c r="C201" s="5" t="s">
        <v>33</v>
      </c>
      <c r="D201" s="28" t="s">
        <v>37</v>
      </c>
      <c r="E201" s="20">
        <v>-25000</v>
      </c>
      <c r="F201" s="3">
        <v>0</v>
      </c>
    </row>
    <row r="202" spans="1:6" ht="15.95" customHeight="1" x14ac:dyDescent="0.2">
      <c r="A202" s="9"/>
      <c r="B202" s="9"/>
      <c r="C202" s="9"/>
      <c r="D202" s="18" t="s">
        <v>4</v>
      </c>
      <c r="E202" s="3">
        <f>SUBTOTAL(9,E200:E201)</f>
        <v>-128000</v>
      </c>
    </row>
    <row r="203" spans="1:6" ht="15.95" customHeight="1" x14ac:dyDescent="0.2">
      <c r="A203" s="19" t="s">
        <v>9</v>
      </c>
    </row>
    <row r="204" spans="1:6" ht="15.95" customHeight="1" x14ac:dyDescent="0.2">
      <c r="A204" s="5" t="s">
        <v>38</v>
      </c>
      <c r="B204" s="5" t="s">
        <v>39</v>
      </c>
      <c r="C204" s="5" t="s">
        <v>33</v>
      </c>
      <c r="D204" s="28" t="s">
        <v>40</v>
      </c>
      <c r="E204" s="20">
        <v>-128000</v>
      </c>
      <c r="F204" s="3">
        <v>0</v>
      </c>
    </row>
    <row r="205" spans="1:6" ht="15.95" customHeight="1" x14ac:dyDescent="0.2">
      <c r="C205" s="5"/>
      <c r="D205" s="18" t="s">
        <v>4</v>
      </c>
      <c r="E205" s="3">
        <f>SUBTOTAL(9,E204)</f>
        <v>-128000</v>
      </c>
    </row>
    <row r="206" spans="1:6" ht="15.95" customHeight="1" x14ac:dyDescent="0.2">
      <c r="A206" s="21"/>
      <c r="D206" s="22"/>
    </row>
    <row r="207" spans="1:6" ht="15.95" customHeight="1" x14ac:dyDescent="0.2">
      <c r="A207" s="24" t="s">
        <v>8</v>
      </c>
      <c r="B207" s="24"/>
      <c r="C207" s="24"/>
      <c r="D207" s="24"/>
      <c r="E207" s="12" t="s">
        <v>0</v>
      </c>
      <c r="F207" s="12" t="s">
        <v>1</v>
      </c>
    </row>
    <row r="208" spans="1:6" ht="15.95" customHeight="1" x14ac:dyDescent="0.2">
      <c r="A208" s="25"/>
      <c r="B208" s="25"/>
      <c r="C208" s="25"/>
      <c r="D208" s="25"/>
      <c r="E208" s="14" t="s">
        <v>2</v>
      </c>
      <c r="F208" s="14" t="s">
        <v>3</v>
      </c>
    </row>
    <row r="209" spans="1:6" ht="15.95" customHeight="1" x14ac:dyDescent="0.2">
      <c r="A209" s="26"/>
      <c r="B209" s="26"/>
      <c r="C209" s="26"/>
      <c r="D209" s="26"/>
      <c r="E209" s="16"/>
      <c r="F209" s="16"/>
    </row>
    <row r="210" spans="1:6" ht="15.95" customHeight="1" x14ac:dyDescent="0.2">
      <c r="A210" s="21" t="s">
        <v>13</v>
      </c>
      <c r="D210" s="22"/>
      <c r="E210" s="1"/>
    </row>
    <row r="211" spans="1:6" ht="15.95" customHeight="1" x14ac:dyDescent="0.2">
      <c r="A211" s="21"/>
      <c r="D211" s="22"/>
      <c r="E211" s="1"/>
    </row>
    <row r="212" spans="1:6" ht="15.95" customHeight="1" x14ac:dyDescent="0.2">
      <c r="A212" s="27" t="s">
        <v>161</v>
      </c>
      <c r="D212" s="22"/>
      <c r="E212" s="1"/>
    </row>
    <row r="213" spans="1:6" ht="15.95" customHeight="1" x14ac:dyDescent="0.2">
      <c r="A213" s="19" t="s">
        <v>6</v>
      </c>
      <c r="D213" s="22"/>
      <c r="E213" s="1"/>
    </row>
    <row r="214" spans="1:6" ht="15.95" customHeight="1" x14ac:dyDescent="0.2">
      <c r="A214" s="5" t="s">
        <v>227</v>
      </c>
      <c r="B214" s="5" t="s">
        <v>25</v>
      </c>
      <c r="C214" s="5" t="s">
        <v>225</v>
      </c>
      <c r="D214" s="28" t="s">
        <v>26</v>
      </c>
      <c r="E214" s="20">
        <v>501326</v>
      </c>
      <c r="F214" s="3">
        <v>501326</v>
      </c>
    </row>
    <row r="215" spans="1:6" ht="15.95" customHeight="1" x14ac:dyDescent="0.2">
      <c r="A215" s="9"/>
      <c r="B215" s="9"/>
      <c r="C215" s="9"/>
      <c r="D215" s="18" t="s">
        <v>4</v>
      </c>
      <c r="E215" s="3">
        <f>SUBTOTAL(9,E214:E214)</f>
        <v>501326</v>
      </c>
    </row>
    <row r="216" spans="1:6" ht="15.95" customHeight="1" x14ac:dyDescent="0.2">
      <c r="A216" s="19" t="s">
        <v>9</v>
      </c>
    </row>
    <row r="217" spans="1:6" ht="15.95" customHeight="1" x14ac:dyDescent="0.2">
      <c r="A217" s="5" t="s">
        <v>138</v>
      </c>
      <c r="B217" s="5" t="s">
        <v>139</v>
      </c>
      <c r="C217" s="5" t="s">
        <v>225</v>
      </c>
      <c r="D217" s="28" t="s">
        <v>140</v>
      </c>
      <c r="E217" s="20">
        <v>501325.5</v>
      </c>
      <c r="F217" s="3">
        <v>501326</v>
      </c>
    </row>
    <row r="218" spans="1:6" ht="15.95" customHeight="1" x14ac:dyDescent="0.2">
      <c r="A218" s="4"/>
      <c r="B218" s="4"/>
      <c r="C218" s="4"/>
      <c r="D218" s="18" t="s">
        <v>4</v>
      </c>
      <c r="E218" s="3">
        <f>SUBTOTAL(9,E217:E217)</f>
        <v>501325.5</v>
      </c>
    </row>
    <row r="219" spans="1:6" ht="15.95" customHeight="1" x14ac:dyDescent="0.2">
      <c r="A219" s="21" t="s">
        <v>15</v>
      </c>
      <c r="B219" s="4"/>
      <c r="C219" s="4"/>
      <c r="D219" s="18"/>
    </row>
    <row r="220" spans="1:6" ht="15.95" customHeight="1" x14ac:dyDescent="0.2">
      <c r="A220" s="4"/>
      <c r="B220" s="4"/>
      <c r="C220" s="4"/>
      <c r="D220" s="18"/>
    </row>
    <row r="221" spans="1:6" ht="15.95" customHeight="1" x14ac:dyDescent="0.2">
      <c r="A221" s="27" t="s">
        <v>101</v>
      </c>
      <c r="D221" s="22"/>
      <c r="E221" s="1"/>
      <c r="F221" s="2"/>
    </row>
    <row r="222" spans="1:6" ht="15.95" customHeight="1" x14ac:dyDescent="0.2">
      <c r="A222" s="17"/>
      <c r="D222" s="22"/>
      <c r="E222" s="1"/>
      <c r="F222" s="2"/>
    </row>
    <row r="223" spans="1:6" ht="15.95" customHeight="1" x14ac:dyDescent="0.2">
      <c r="A223" s="19" t="s">
        <v>6</v>
      </c>
      <c r="D223" s="22"/>
      <c r="E223" s="1"/>
    </row>
    <row r="224" spans="1:6" ht="15.95" customHeight="1" x14ac:dyDescent="0.2">
      <c r="A224" s="5" t="s">
        <v>102</v>
      </c>
      <c r="B224" s="5" t="s">
        <v>103</v>
      </c>
      <c r="C224" s="5" t="s">
        <v>104</v>
      </c>
      <c r="D224" s="28" t="s">
        <v>105</v>
      </c>
      <c r="E224" s="20">
        <v>-7661.18</v>
      </c>
      <c r="F224" s="3">
        <f>50000+E224</f>
        <v>42338.82</v>
      </c>
    </row>
    <row r="225" spans="1:6" ht="15.95" customHeight="1" x14ac:dyDescent="0.2">
      <c r="A225" s="9"/>
      <c r="B225" s="9"/>
      <c r="C225" s="9"/>
      <c r="D225" s="18" t="s">
        <v>4</v>
      </c>
      <c r="E225" s="3">
        <f>SUBTOTAL(9,E224)</f>
        <v>-7661.18</v>
      </c>
    </row>
    <row r="226" spans="1:6" ht="15.95" customHeight="1" x14ac:dyDescent="0.2">
      <c r="A226" s="19" t="s">
        <v>9</v>
      </c>
    </row>
    <row r="227" spans="1:6" ht="15.95" customHeight="1" x14ac:dyDescent="0.2">
      <c r="A227" s="5" t="s">
        <v>59</v>
      </c>
      <c r="B227" s="5" t="s">
        <v>60</v>
      </c>
      <c r="C227" s="5" t="s">
        <v>104</v>
      </c>
      <c r="D227" s="28" t="s">
        <v>106</v>
      </c>
      <c r="E227" s="20">
        <v>-7661.18</v>
      </c>
      <c r="F227" s="3">
        <f>153752.01+E227</f>
        <v>146090.83000000002</v>
      </c>
    </row>
    <row r="228" spans="1:6" ht="15.95" customHeight="1" x14ac:dyDescent="0.2">
      <c r="A228" s="4"/>
      <c r="B228" s="4"/>
      <c r="C228" s="4"/>
      <c r="D228" s="18" t="s">
        <v>4</v>
      </c>
      <c r="E228" s="3">
        <f>SUBTOTAL(9,E227:E227)</f>
        <v>-7661.18</v>
      </c>
    </row>
    <row r="229" spans="1:6" ht="15.95" customHeight="1" x14ac:dyDescent="0.2">
      <c r="A229" s="27" t="s">
        <v>107</v>
      </c>
      <c r="D229" s="22"/>
      <c r="E229" s="1"/>
      <c r="F229" s="2"/>
    </row>
    <row r="230" spans="1:6" ht="15.95" customHeight="1" x14ac:dyDescent="0.2">
      <c r="A230" s="17"/>
      <c r="D230" s="22"/>
      <c r="E230" s="1"/>
      <c r="F230" s="2"/>
    </row>
    <row r="231" spans="1:6" ht="15.95" customHeight="1" x14ac:dyDescent="0.2">
      <c r="A231" s="19" t="s">
        <v>6</v>
      </c>
      <c r="D231" s="22"/>
      <c r="E231" s="1"/>
    </row>
    <row r="232" spans="1:6" ht="15.95" customHeight="1" x14ac:dyDescent="0.2">
      <c r="A232" s="5" t="s">
        <v>102</v>
      </c>
      <c r="B232" s="5" t="s">
        <v>103</v>
      </c>
      <c r="C232" s="5" t="s">
        <v>108</v>
      </c>
      <c r="D232" s="28" t="s">
        <v>105</v>
      </c>
      <c r="E232" s="20">
        <v>-10689</v>
      </c>
      <c r="F232" s="3">
        <f>215000+E232</f>
        <v>204311</v>
      </c>
    </row>
    <row r="233" spans="1:6" ht="15.95" customHeight="1" x14ac:dyDescent="0.2">
      <c r="A233" s="9"/>
      <c r="B233" s="9"/>
      <c r="C233" s="9"/>
      <c r="D233" s="18" t="s">
        <v>4</v>
      </c>
      <c r="E233" s="3">
        <f>SUBTOTAL(9,E232)</f>
        <v>-10689</v>
      </c>
    </row>
    <row r="234" spans="1:6" ht="15.95" customHeight="1" x14ac:dyDescent="0.2">
      <c r="A234" s="19" t="s">
        <v>9</v>
      </c>
    </row>
    <row r="235" spans="1:6" ht="15.95" customHeight="1" x14ac:dyDescent="0.2">
      <c r="A235" s="5" t="s">
        <v>59</v>
      </c>
      <c r="B235" s="5" t="s">
        <v>60</v>
      </c>
      <c r="C235" s="5" t="s">
        <v>108</v>
      </c>
      <c r="D235" s="28" t="s">
        <v>106</v>
      </c>
      <c r="E235" s="20">
        <v>-10689</v>
      </c>
      <c r="F235" s="3">
        <f>505590+E235</f>
        <v>494901</v>
      </c>
    </row>
    <row r="236" spans="1:6" ht="15.95" customHeight="1" x14ac:dyDescent="0.2">
      <c r="A236" s="4"/>
      <c r="B236" s="4"/>
      <c r="C236" s="4"/>
      <c r="D236" s="18" t="s">
        <v>4</v>
      </c>
      <c r="E236" s="3">
        <f>SUBTOTAL(9,E235:E235)</f>
        <v>-10689</v>
      </c>
    </row>
    <row r="237" spans="1:6" ht="15.95" customHeight="1" x14ac:dyDescent="0.2">
      <c r="A237" s="27" t="s">
        <v>109</v>
      </c>
      <c r="D237" s="22"/>
      <c r="E237" s="1"/>
      <c r="F237" s="2"/>
    </row>
    <row r="238" spans="1:6" ht="15.95" customHeight="1" x14ac:dyDescent="0.2">
      <c r="A238" s="17"/>
      <c r="D238" s="22"/>
      <c r="E238" s="1"/>
      <c r="F238" s="2"/>
    </row>
    <row r="239" spans="1:6" ht="15.95" customHeight="1" x14ac:dyDescent="0.2">
      <c r="A239" s="19" t="s">
        <v>6</v>
      </c>
      <c r="D239" s="22"/>
      <c r="E239" s="1"/>
    </row>
    <row r="240" spans="1:6" ht="15.95" customHeight="1" x14ac:dyDescent="0.2">
      <c r="A240" s="5" t="s">
        <v>102</v>
      </c>
      <c r="B240" s="5" t="s">
        <v>103</v>
      </c>
      <c r="C240" s="5" t="s">
        <v>110</v>
      </c>
      <c r="D240" s="28" t="s">
        <v>105</v>
      </c>
      <c r="E240" s="20">
        <v>-30000</v>
      </c>
      <c r="F240" s="3">
        <f>40000+E240</f>
        <v>10000</v>
      </c>
    </row>
    <row r="241" spans="1:6" ht="15.95" customHeight="1" x14ac:dyDescent="0.2">
      <c r="A241" s="9"/>
      <c r="B241" s="9"/>
      <c r="C241" s="9"/>
      <c r="D241" s="18" t="s">
        <v>4</v>
      </c>
      <c r="E241" s="3">
        <f>SUBTOTAL(9,E240)</f>
        <v>-30000</v>
      </c>
    </row>
    <row r="242" spans="1:6" ht="15.95" customHeight="1" x14ac:dyDescent="0.2">
      <c r="A242" s="19" t="s">
        <v>9</v>
      </c>
    </row>
    <row r="243" spans="1:6" ht="15.95" customHeight="1" x14ac:dyDescent="0.2">
      <c r="A243" s="5" t="s">
        <v>59</v>
      </c>
      <c r="B243" s="5" t="s">
        <v>60</v>
      </c>
      <c r="C243" s="5" t="s">
        <v>110</v>
      </c>
      <c r="D243" s="28" t="s">
        <v>106</v>
      </c>
      <c r="E243" s="20">
        <v>-30000</v>
      </c>
      <c r="F243" s="3">
        <f>110000+E243</f>
        <v>80000</v>
      </c>
    </row>
    <row r="244" spans="1:6" ht="15.95" customHeight="1" x14ac:dyDescent="0.2">
      <c r="A244" s="4"/>
      <c r="B244" s="4"/>
      <c r="C244" s="4"/>
      <c r="D244" s="18" t="s">
        <v>4</v>
      </c>
      <c r="E244" s="3">
        <f>SUBTOTAL(9,E243:E243)</f>
        <v>-30000</v>
      </c>
    </row>
    <row r="245" spans="1:6" ht="15.95" customHeight="1" x14ac:dyDescent="0.2">
      <c r="A245" s="59" t="s">
        <v>111</v>
      </c>
      <c r="D245" s="22"/>
      <c r="E245" s="1"/>
      <c r="F245" s="2"/>
    </row>
    <row r="246" spans="1:6" ht="15.95" customHeight="1" x14ac:dyDescent="0.2">
      <c r="A246" s="17"/>
      <c r="D246" s="22"/>
      <c r="E246" s="1"/>
      <c r="F246" s="2"/>
    </row>
    <row r="247" spans="1:6" ht="15.95" customHeight="1" x14ac:dyDescent="0.2">
      <c r="A247" s="19" t="s">
        <v>6</v>
      </c>
      <c r="D247" s="22"/>
      <c r="E247" s="1"/>
    </row>
    <row r="248" spans="1:6" ht="15.95" customHeight="1" x14ac:dyDescent="0.2">
      <c r="A248" s="5" t="s">
        <v>102</v>
      </c>
      <c r="B248" s="5" t="s">
        <v>103</v>
      </c>
      <c r="C248" s="5" t="s">
        <v>112</v>
      </c>
      <c r="D248" s="28" t="s">
        <v>105</v>
      </c>
      <c r="E248" s="20">
        <f>7661+10689+30000</f>
        <v>48350</v>
      </c>
      <c r="F248" s="3">
        <f>E248</f>
        <v>48350</v>
      </c>
    </row>
    <row r="249" spans="1:6" ht="15.95" customHeight="1" x14ac:dyDescent="0.2">
      <c r="A249" s="9"/>
      <c r="B249" s="9"/>
      <c r="C249" s="9"/>
      <c r="D249" s="18" t="s">
        <v>4</v>
      </c>
      <c r="E249" s="3">
        <f>SUBTOTAL(9,E248:E248)</f>
        <v>48350</v>
      </c>
    </row>
    <row r="250" spans="1:6" ht="15.95" customHeight="1" x14ac:dyDescent="0.2">
      <c r="A250" s="19" t="s">
        <v>9</v>
      </c>
    </row>
    <row r="251" spans="1:6" ht="15.95" customHeight="1" x14ac:dyDescent="0.2">
      <c r="A251" s="5" t="s">
        <v>59</v>
      </c>
      <c r="B251" s="5" t="s">
        <v>60</v>
      </c>
      <c r="C251" s="5" t="s">
        <v>112</v>
      </c>
      <c r="D251" s="28" t="s">
        <v>106</v>
      </c>
      <c r="E251" s="20">
        <v>48350</v>
      </c>
      <c r="F251" s="3">
        <f>580480+E251</f>
        <v>628830</v>
      </c>
    </row>
    <row r="252" spans="1:6" ht="15.95" customHeight="1" x14ac:dyDescent="0.2">
      <c r="A252" s="4"/>
      <c r="B252" s="4"/>
      <c r="C252" s="4"/>
      <c r="D252" s="18" t="s">
        <v>4</v>
      </c>
      <c r="E252" s="3">
        <f>SUBTOTAL(9,E251:E251)</f>
        <v>48350</v>
      </c>
    </row>
    <row r="253" spans="1:6" ht="15.95" customHeight="1" x14ac:dyDescent="0.2">
      <c r="A253" s="24" t="s">
        <v>8</v>
      </c>
      <c r="B253" s="24"/>
      <c r="C253" s="24"/>
      <c r="D253" s="24"/>
      <c r="E253" s="12" t="s">
        <v>0</v>
      </c>
      <c r="F253" s="12" t="s">
        <v>1</v>
      </c>
    </row>
    <row r="254" spans="1:6" ht="15.95" customHeight="1" x14ac:dyDescent="0.2">
      <c r="A254" s="25"/>
      <c r="B254" s="25"/>
      <c r="C254" s="25"/>
      <c r="D254" s="25"/>
      <c r="E254" s="14" t="s">
        <v>2</v>
      </c>
      <c r="F254" s="14" t="s">
        <v>3</v>
      </c>
    </row>
    <row r="255" spans="1:6" ht="15.95" customHeight="1" x14ac:dyDescent="0.2">
      <c r="A255" s="26"/>
      <c r="B255" s="26"/>
      <c r="C255" s="26"/>
      <c r="D255" s="26"/>
      <c r="E255" s="16"/>
      <c r="F255" s="16"/>
    </row>
    <row r="256" spans="1:6" ht="15.95" customHeight="1" x14ac:dyDescent="0.2">
      <c r="A256" s="21" t="s">
        <v>176</v>
      </c>
      <c r="D256" s="22"/>
      <c r="E256" s="1"/>
    </row>
    <row r="257" spans="1:6" ht="15.95" customHeight="1" x14ac:dyDescent="0.2">
      <c r="A257" s="17"/>
      <c r="D257" s="22"/>
      <c r="E257" s="1"/>
      <c r="F257" s="2"/>
    </row>
    <row r="258" spans="1:6" ht="15.95" customHeight="1" x14ac:dyDescent="0.2">
      <c r="A258" s="27" t="s">
        <v>54</v>
      </c>
      <c r="D258" s="22"/>
      <c r="E258" s="1"/>
      <c r="F258" s="2"/>
    </row>
    <row r="259" spans="1:6" ht="15.95" customHeight="1" x14ac:dyDescent="0.2">
      <c r="A259" s="17"/>
      <c r="D259" s="22"/>
      <c r="E259" s="1"/>
      <c r="F259" s="2"/>
    </row>
    <row r="260" spans="1:6" ht="15.95" customHeight="1" x14ac:dyDescent="0.2">
      <c r="A260" s="19" t="s">
        <v>6</v>
      </c>
      <c r="D260" s="22"/>
      <c r="E260" s="1"/>
    </row>
    <row r="261" spans="1:6" s="33" customFormat="1" ht="15.95" customHeight="1" x14ac:dyDescent="0.2">
      <c r="A261" s="5" t="s">
        <v>55</v>
      </c>
      <c r="B261" s="5" t="s">
        <v>56</v>
      </c>
      <c r="C261" s="5" t="s">
        <v>57</v>
      </c>
      <c r="D261" s="28" t="s">
        <v>58</v>
      </c>
      <c r="E261" s="20">
        <v>500000</v>
      </c>
      <c r="F261" s="3">
        <f>1318218.64+500000</f>
        <v>1818218.64</v>
      </c>
    </row>
    <row r="262" spans="1:6" s="33" customFormat="1" ht="15.95" customHeight="1" x14ac:dyDescent="0.2">
      <c r="A262" s="9"/>
      <c r="B262" s="9"/>
      <c r="C262" s="9"/>
      <c r="D262" s="18" t="s">
        <v>4</v>
      </c>
      <c r="E262" s="3">
        <f>SUBTOTAL(9,E261)</f>
        <v>500000</v>
      </c>
      <c r="F262" s="3"/>
    </row>
    <row r="263" spans="1:6" s="33" customFormat="1" ht="15.95" customHeight="1" x14ac:dyDescent="0.2">
      <c r="A263" s="19" t="s">
        <v>9</v>
      </c>
      <c r="B263" s="5"/>
      <c r="C263" s="8"/>
      <c r="D263" s="9"/>
      <c r="E263" s="3"/>
      <c r="F263" s="3"/>
    </row>
    <row r="264" spans="1:6" s="33" customFormat="1" ht="15.95" customHeight="1" x14ac:dyDescent="0.2">
      <c r="A264" s="5" t="s">
        <v>59</v>
      </c>
      <c r="B264" s="5" t="s">
        <v>60</v>
      </c>
      <c r="C264" s="5" t="s">
        <v>57</v>
      </c>
      <c r="D264" s="28" t="s">
        <v>61</v>
      </c>
      <c r="E264" s="20">
        <v>500000</v>
      </c>
      <c r="F264" s="3">
        <f>1229924+500000</f>
        <v>1729924</v>
      </c>
    </row>
    <row r="265" spans="1:6" s="33" customFormat="1" ht="15.95" customHeight="1" x14ac:dyDescent="0.2">
      <c r="A265" s="4"/>
      <c r="B265" s="4"/>
      <c r="C265" s="4"/>
      <c r="D265" s="18" t="s">
        <v>4</v>
      </c>
      <c r="E265" s="3">
        <f>SUBTOTAL(9,E264:E264)</f>
        <v>500000</v>
      </c>
      <c r="F265" s="3"/>
    </row>
    <row r="266" spans="1:6" ht="15.95" customHeight="1" x14ac:dyDescent="0.2">
      <c r="A266" s="27" t="s">
        <v>62</v>
      </c>
      <c r="D266" s="22"/>
      <c r="E266" s="1"/>
      <c r="F266" s="2"/>
    </row>
    <row r="267" spans="1:6" ht="15.95" customHeight="1" x14ac:dyDescent="0.2">
      <c r="D267" s="22"/>
      <c r="E267" s="1"/>
      <c r="F267" s="2"/>
    </row>
    <row r="268" spans="1:6" ht="15.95" customHeight="1" x14ac:dyDescent="0.2">
      <c r="A268" s="19" t="s">
        <v>6</v>
      </c>
      <c r="D268" s="22"/>
      <c r="E268" s="1"/>
    </row>
    <row r="269" spans="1:6" ht="15.95" customHeight="1" x14ac:dyDescent="0.2">
      <c r="A269" s="5" t="s">
        <v>63</v>
      </c>
      <c r="B269" s="5" t="s">
        <v>64</v>
      </c>
      <c r="C269" s="5" t="s">
        <v>65</v>
      </c>
      <c r="D269" s="28" t="s">
        <v>66</v>
      </c>
      <c r="E269" s="20">
        <v>-200000</v>
      </c>
      <c r="F269" s="3">
        <v>0</v>
      </c>
    </row>
    <row r="270" spans="1:6" ht="15.95" customHeight="1" x14ac:dyDescent="0.2">
      <c r="A270" s="9"/>
      <c r="B270" s="9"/>
      <c r="C270" s="9"/>
      <c r="D270" s="18" t="s">
        <v>4</v>
      </c>
      <c r="E270" s="3">
        <f>SUBTOTAL(9,E269)</f>
        <v>-200000</v>
      </c>
    </row>
    <row r="271" spans="1:6" ht="15.95" customHeight="1" x14ac:dyDescent="0.2">
      <c r="A271" s="19" t="s">
        <v>9</v>
      </c>
    </row>
    <row r="272" spans="1:6" ht="15.95" customHeight="1" x14ac:dyDescent="0.2">
      <c r="A272" s="5" t="s">
        <v>59</v>
      </c>
      <c r="B272" s="5" t="s">
        <v>67</v>
      </c>
      <c r="C272" s="5" t="s">
        <v>65</v>
      </c>
      <c r="D272" s="28" t="s">
        <v>68</v>
      </c>
      <c r="E272" s="20">
        <v>-200000</v>
      </c>
      <c r="F272" s="3">
        <v>0</v>
      </c>
    </row>
    <row r="273" spans="1:6" ht="15.95" customHeight="1" x14ac:dyDescent="0.2">
      <c r="A273" s="4"/>
      <c r="B273" s="4"/>
      <c r="C273" s="4"/>
      <c r="D273" s="18" t="s">
        <v>4</v>
      </c>
      <c r="E273" s="3">
        <f>SUBTOTAL(9,E272:E272)</f>
        <v>-200000</v>
      </c>
    </row>
    <row r="274" spans="1:6" ht="15.95" customHeight="1" x14ac:dyDescent="0.2">
      <c r="A274" s="27" t="s">
        <v>141</v>
      </c>
      <c r="D274" s="22"/>
      <c r="E274" s="1"/>
      <c r="F274" s="2"/>
    </row>
    <row r="275" spans="1:6" ht="15.95" customHeight="1" x14ac:dyDescent="0.2">
      <c r="D275" s="22"/>
      <c r="E275" s="1"/>
      <c r="F275" s="2"/>
    </row>
    <row r="276" spans="1:6" ht="15.95" customHeight="1" x14ac:dyDescent="0.2">
      <c r="A276" s="19" t="s">
        <v>6</v>
      </c>
      <c r="D276" s="22"/>
      <c r="E276" s="1"/>
    </row>
    <row r="277" spans="1:6" ht="15.95" customHeight="1" x14ac:dyDescent="0.2">
      <c r="A277" s="5" t="s">
        <v>63</v>
      </c>
      <c r="B277" s="5" t="s">
        <v>64</v>
      </c>
      <c r="C277" s="5" t="s">
        <v>143</v>
      </c>
      <c r="D277" s="28" t="s">
        <v>66</v>
      </c>
      <c r="E277" s="20">
        <v>-120000</v>
      </c>
      <c r="F277" s="3">
        <v>0</v>
      </c>
    </row>
    <row r="278" spans="1:6" ht="15.95" customHeight="1" x14ac:dyDescent="0.2">
      <c r="A278" s="9"/>
      <c r="B278" s="9"/>
      <c r="C278" s="9"/>
      <c r="D278" s="18" t="s">
        <v>4</v>
      </c>
      <c r="E278" s="3">
        <f>SUBTOTAL(9,E277)</f>
        <v>-120000</v>
      </c>
    </row>
    <row r="279" spans="1:6" ht="15.95" customHeight="1" x14ac:dyDescent="0.2">
      <c r="A279" s="19" t="s">
        <v>9</v>
      </c>
    </row>
    <row r="280" spans="1:6" ht="15.95" customHeight="1" x14ac:dyDescent="0.2">
      <c r="A280" s="5" t="s">
        <v>142</v>
      </c>
      <c r="B280" s="5" t="s">
        <v>60</v>
      </c>
      <c r="C280" s="5" t="s">
        <v>143</v>
      </c>
      <c r="D280" s="28" t="s">
        <v>68</v>
      </c>
      <c r="E280" s="20">
        <v>-120000</v>
      </c>
      <c r="F280" s="3">
        <v>0</v>
      </c>
    </row>
    <row r="281" spans="1:6" ht="15.95" customHeight="1" x14ac:dyDescent="0.2">
      <c r="A281" s="4"/>
      <c r="B281" s="4"/>
      <c r="C281" s="4"/>
      <c r="D281" s="18" t="s">
        <v>4</v>
      </c>
      <c r="E281" s="3">
        <f>SUBTOTAL(9,E280:E280)</f>
        <v>-120000</v>
      </c>
    </row>
    <row r="282" spans="1:6" ht="15.95" customHeight="1" x14ac:dyDescent="0.2">
      <c r="A282" s="27" t="s">
        <v>144</v>
      </c>
      <c r="D282" s="22"/>
      <c r="E282" s="1"/>
      <c r="F282" s="2"/>
    </row>
    <row r="283" spans="1:6" ht="15.95" customHeight="1" x14ac:dyDescent="0.2">
      <c r="D283" s="22"/>
      <c r="E283" s="1"/>
      <c r="F283" s="2"/>
    </row>
    <row r="284" spans="1:6" ht="15.95" customHeight="1" x14ac:dyDescent="0.2">
      <c r="A284" s="19" t="s">
        <v>6</v>
      </c>
      <c r="D284" s="22"/>
      <c r="E284" s="1"/>
    </row>
    <row r="285" spans="1:6" ht="15.95" customHeight="1" x14ac:dyDescent="0.2">
      <c r="A285" s="5" t="s">
        <v>55</v>
      </c>
      <c r="B285" s="5" t="s">
        <v>56</v>
      </c>
      <c r="C285" s="5" t="s">
        <v>145</v>
      </c>
      <c r="D285" s="28" t="s">
        <v>146</v>
      </c>
      <c r="E285" s="20">
        <v>-100000</v>
      </c>
      <c r="F285" s="3">
        <v>0</v>
      </c>
    </row>
    <row r="286" spans="1:6" ht="15.95" customHeight="1" x14ac:dyDescent="0.2">
      <c r="A286" s="9"/>
      <c r="B286" s="9"/>
      <c r="C286" s="9"/>
      <c r="D286" s="18" t="s">
        <v>4</v>
      </c>
      <c r="E286" s="3">
        <f>SUBTOTAL(9,E285)</f>
        <v>-100000</v>
      </c>
    </row>
    <row r="287" spans="1:6" ht="15.95" customHeight="1" x14ac:dyDescent="0.2">
      <c r="A287" s="19" t="s">
        <v>9</v>
      </c>
    </row>
    <row r="288" spans="1:6" ht="15.95" customHeight="1" x14ac:dyDescent="0.2">
      <c r="A288" s="5" t="s">
        <v>74</v>
      </c>
      <c r="B288" s="5" t="s">
        <v>147</v>
      </c>
      <c r="C288" s="5" t="s">
        <v>145</v>
      </c>
      <c r="D288" s="28" t="s">
        <v>148</v>
      </c>
      <c r="E288" s="20">
        <v>-100000</v>
      </c>
      <c r="F288" s="3">
        <v>0</v>
      </c>
    </row>
    <row r="289" spans="1:6" ht="15.95" customHeight="1" x14ac:dyDescent="0.2">
      <c r="A289" s="4"/>
      <c r="B289" s="4"/>
      <c r="C289" s="4"/>
      <c r="D289" s="18" t="s">
        <v>4</v>
      </c>
      <c r="E289" s="3">
        <f>SUBTOTAL(9,E288:E288)</f>
        <v>-100000</v>
      </c>
    </row>
    <row r="290" spans="1:6" ht="15.95" customHeight="1" x14ac:dyDescent="0.2">
      <c r="A290" s="27" t="s">
        <v>149</v>
      </c>
      <c r="D290" s="22"/>
      <c r="E290" s="1"/>
      <c r="F290" s="2"/>
    </row>
    <row r="291" spans="1:6" ht="15.95" customHeight="1" x14ac:dyDescent="0.2">
      <c r="D291" s="22"/>
      <c r="E291" s="1"/>
      <c r="F291" s="2"/>
    </row>
    <row r="292" spans="1:6" ht="15.95" customHeight="1" x14ac:dyDescent="0.2">
      <c r="A292" s="19" t="s">
        <v>6</v>
      </c>
      <c r="D292" s="22"/>
      <c r="E292" s="1"/>
    </row>
    <row r="293" spans="1:6" ht="15.95" customHeight="1" x14ac:dyDescent="0.2">
      <c r="A293" s="5" t="s">
        <v>55</v>
      </c>
      <c r="B293" s="5" t="s">
        <v>56</v>
      </c>
      <c r="C293" s="5" t="s">
        <v>150</v>
      </c>
      <c r="D293" s="28" t="s">
        <v>146</v>
      </c>
      <c r="E293" s="20">
        <v>-100000</v>
      </c>
      <c r="F293" s="3">
        <v>0</v>
      </c>
    </row>
    <row r="294" spans="1:6" ht="15.95" customHeight="1" x14ac:dyDescent="0.2">
      <c r="A294" s="9"/>
      <c r="B294" s="9"/>
      <c r="C294" s="9"/>
      <c r="D294" s="18" t="s">
        <v>4</v>
      </c>
      <c r="E294" s="3">
        <f>SUBTOTAL(9,E293)</f>
        <v>-100000</v>
      </c>
    </row>
    <row r="295" spans="1:6" ht="15.95" customHeight="1" x14ac:dyDescent="0.2">
      <c r="A295" s="19" t="s">
        <v>9</v>
      </c>
    </row>
    <row r="296" spans="1:6" ht="15.95" customHeight="1" x14ac:dyDescent="0.2">
      <c r="A296" s="5" t="s">
        <v>74</v>
      </c>
      <c r="B296" s="5" t="s">
        <v>147</v>
      </c>
      <c r="C296" s="5" t="s">
        <v>150</v>
      </c>
      <c r="D296" s="28" t="s">
        <v>148</v>
      </c>
      <c r="E296" s="20">
        <v>-100000</v>
      </c>
      <c r="F296" s="3">
        <v>0</v>
      </c>
    </row>
    <row r="297" spans="1:6" ht="15.95" customHeight="1" x14ac:dyDescent="0.2">
      <c r="A297" s="4"/>
      <c r="B297" s="4"/>
      <c r="C297" s="4"/>
      <c r="D297" s="18" t="s">
        <v>4</v>
      </c>
      <c r="E297" s="3">
        <f>SUBTOTAL(9,E296:E296)</f>
        <v>-100000</v>
      </c>
    </row>
    <row r="298" spans="1:6" ht="15.95" customHeight="1" x14ac:dyDescent="0.2">
      <c r="A298" s="24" t="s">
        <v>8</v>
      </c>
      <c r="B298" s="24"/>
      <c r="C298" s="24"/>
      <c r="D298" s="24"/>
      <c r="E298" s="12" t="s">
        <v>0</v>
      </c>
      <c r="F298" s="12" t="s">
        <v>1</v>
      </c>
    </row>
    <row r="299" spans="1:6" ht="15.95" customHeight="1" x14ac:dyDescent="0.2">
      <c r="A299" s="25"/>
      <c r="B299" s="25"/>
      <c r="C299" s="25"/>
      <c r="D299" s="25"/>
      <c r="E299" s="14" t="s">
        <v>2</v>
      </c>
      <c r="F299" s="14" t="s">
        <v>3</v>
      </c>
    </row>
    <row r="300" spans="1:6" ht="15.95" customHeight="1" x14ac:dyDescent="0.2">
      <c r="A300" s="26"/>
      <c r="B300" s="26"/>
      <c r="C300" s="26"/>
      <c r="D300" s="26"/>
      <c r="E300" s="16"/>
      <c r="F300" s="16"/>
    </row>
    <row r="301" spans="1:6" ht="15.95" customHeight="1" x14ac:dyDescent="0.2">
      <c r="A301" s="21" t="s">
        <v>176</v>
      </c>
      <c r="D301" s="22"/>
      <c r="E301" s="1"/>
    </row>
    <row r="302" spans="1:6" ht="15.95" customHeight="1" x14ac:dyDescent="0.2">
      <c r="A302" s="21"/>
      <c r="D302" s="22"/>
      <c r="E302" s="1"/>
    </row>
    <row r="303" spans="1:6" ht="15.95" customHeight="1" x14ac:dyDescent="0.2">
      <c r="A303" s="27" t="s">
        <v>152</v>
      </c>
      <c r="D303" s="22"/>
      <c r="E303" s="1"/>
      <c r="F303" s="2"/>
    </row>
    <row r="304" spans="1:6" ht="15.95" customHeight="1" x14ac:dyDescent="0.2">
      <c r="D304" s="22"/>
      <c r="E304" s="1"/>
      <c r="F304" s="2"/>
    </row>
    <row r="305" spans="1:6" ht="15.95" customHeight="1" x14ac:dyDescent="0.2">
      <c r="A305" s="19" t="s">
        <v>6</v>
      </c>
      <c r="D305" s="22"/>
      <c r="E305" s="1"/>
    </row>
    <row r="306" spans="1:6" ht="15.95" customHeight="1" x14ac:dyDescent="0.2">
      <c r="A306" s="5" t="s">
        <v>55</v>
      </c>
      <c r="B306" s="5" t="s">
        <v>56</v>
      </c>
      <c r="C306" s="5" t="s">
        <v>151</v>
      </c>
      <c r="D306" s="28" t="s">
        <v>146</v>
      </c>
      <c r="E306" s="20">
        <v>-125000</v>
      </c>
      <c r="F306" s="3">
        <v>0</v>
      </c>
    </row>
    <row r="307" spans="1:6" ht="15.95" customHeight="1" x14ac:dyDescent="0.2">
      <c r="A307" s="9"/>
      <c r="B307" s="9"/>
      <c r="C307" s="9"/>
      <c r="D307" s="18" t="s">
        <v>4</v>
      </c>
      <c r="E307" s="3">
        <f>SUBTOTAL(9,E306)</f>
        <v>-125000</v>
      </c>
    </row>
    <row r="308" spans="1:6" ht="15.95" customHeight="1" x14ac:dyDescent="0.2">
      <c r="A308" s="19" t="s">
        <v>9</v>
      </c>
    </row>
    <row r="309" spans="1:6" ht="15.95" customHeight="1" x14ac:dyDescent="0.2">
      <c r="A309" s="5" t="s">
        <v>74</v>
      </c>
      <c r="B309" s="5" t="s">
        <v>147</v>
      </c>
      <c r="C309" s="5" t="s">
        <v>151</v>
      </c>
      <c r="D309" s="28" t="s">
        <v>148</v>
      </c>
      <c r="E309" s="20">
        <v>-125000</v>
      </c>
      <c r="F309" s="3">
        <v>0</v>
      </c>
    </row>
    <row r="310" spans="1:6" ht="15.95" customHeight="1" x14ac:dyDescent="0.2">
      <c r="A310" s="4"/>
      <c r="B310" s="4"/>
      <c r="C310" s="4"/>
      <c r="D310" s="18" t="s">
        <v>4</v>
      </c>
      <c r="E310" s="3">
        <f>SUBTOTAL(9,E309:E309)</f>
        <v>-125000</v>
      </c>
    </row>
    <row r="311" spans="1:6" ht="15.95" customHeight="1" x14ac:dyDescent="0.2">
      <c r="A311" s="27" t="s">
        <v>69</v>
      </c>
      <c r="D311" s="22"/>
      <c r="E311" s="1"/>
      <c r="F311" s="2"/>
    </row>
    <row r="312" spans="1:6" ht="15.95" customHeight="1" x14ac:dyDescent="0.2">
      <c r="A312" s="29" t="s">
        <v>70</v>
      </c>
      <c r="D312" s="22"/>
      <c r="E312" s="1"/>
      <c r="F312" s="2"/>
    </row>
    <row r="313" spans="1:6" ht="15.95" customHeight="1" x14ac:dyDescent="0.2">
      <c r="A313" s="19" t="s">
        <v>6</v>
      </c>
      <c r="D313" s="22"/>
      <c r="E313" s="1"/>
    </row>
    <row r="314" spans="1:6" ht="15.95" customHeight="1" x14ac:dyDescent="0.2">
      <c r="A314" s="5" t="s">
        <v>55</v>
      </c>
      <c r="B314" s="5" t="s">
        <v>71</v>
      </c>
      <c r="C314" s="5" t="s">
        <v>72</v>
      </c>
      <c r="D314" s="28" t="s">
        <v>73</v>
      </c>
      <c r="E314" s="20">
        <v>-472945.28</v>
      </c>
      <c r="F314" s="3">
        <f>3686222.52+E314</f>
        <v>3213277.24</v>
      </c>
    </row>
    <row r="315" spans="1:6" ht="15.95" customHeight="1" x14ac:dyDescent="0.2">
      <c r="A315" s="9"/>
      <c r="B315" s="9"/>
      <c r="C315" s="9"/>
      <c r="D315" s="18" t="s">
        <v>4</v>
      </c>
      <c r="E315" s="3">
        <f>SUBTOTAL(9,E314)</f>
        <v>-472945.28</v>
      </c>
    </row>
    <row r="316" spans="1:6" ht="15.95" customHeight="1" x14ac:dyDescent="0.2">
      <c r="A316" s="19" t="s">
        <v>9</v>
      </c>
    </row>
    <row r="317" spans="1:6" ht="15.95" customHeight="1" x14ac:dyDescent="0.2">
      <c r="A317" s="5" t="s">
        <v>74</v>
      </c>
      <c r="B317" s="5" t="s">
        <v>75</v>
      </c>
      <c r="C317" s="5" t="s">
        <v>72</v>
      </c>
      <c r="D317" s="28" t="s">
        <v>76</v>
      </c>
      <c r="E317" s="20">
        <v>-472945.28</v>
      </c>
      <c r="F317" s="3">
        <f>5737361.18+E317</f>
        <v>5264415.8999999994</v>
      </c>
    </row>
    <row r="318" spans="1:6" ht="15.95" customHeight="1" x14ac:dyDescent="0.2">
      <c r="A318" s="4"/>
      <c r="B318" s="4"/>
      <c r="C318" s="4"/>
      <c r="D318" s="18" t="s">
        <v>4</v>
      </c>
      <c r="E318" s="3">
        <f>SUBTOTAL(9,E317)</f>
        <v>-472945.28</v>
      </c>
    </row>
    <row r="319" spans="1:6" ht="15.95" customHeight="1" x14ac:dyDescent="0.2">
      <c r="A319" s="27" t="s">
        <v>69</v>
      </c>
      <c r="D319" s="22"/>
      <c r="E319" s="1"/>
      <c r="F319" s="2"/>
    </row>
    <row r="320" spans="1:6" ht="15.95" customHeight="1" x14ac:dyDescent="0.2">
      <c r="A320" s="29" t="s">
        <v>153</v>
      </c>
      <c r="D320" s="22"/>
      <c r="E320" s="1"/>
      <c r="F320" s="2"/>
    </row>
    <row r="321" spans="1:6" ht="15.95" customHeight="1" x14ac:dyDescent="0.2">
      <c r="A321" s="19" t="s">
        <v>6</v>
      </c>
      <c r="D321" s="22"/>
      <c r="E321" s="1"/>
    </row>
    <row r="322" spans="1:6" ht="15.95" customHeight="1" x14ac:dyDescent="0.2">
      <c r="A322" s="5" t="s">
        <v>55</v>
      </c>
      <c r="B322" s="5" t="s">
        <v>56</v>
      </c>
      <c r="C322" s="5" t="s">
        <v>72</v>
      </c>
      <c r="D322" s="28" t="s">
        <v>58</v>
      </c>
      <c r="E322" s="3">
        <v>325000</v>
      </c>
      <c r="F322" s="3">
        <f>2051138.66+E322</f>
        <v>2376138.66</v>
      </c>
    </row>
    <row r="323" spans="1:6" ht="15.95" customHeight="1" x14ac:dyDescent="0.2">
      <c r="A323" s="9"/>
      <c r="B323" s="9"/>
      <c r="C323" s="9"/>
      <c r="D323" s="18" t="s">
        <v>4</v>
      </c>
      <c r="E323" s="55">
        <f>SUBTOTAL(9,E322)</f>
        <v>325000</v>
      </c>
    </row>
    <row r="324" spans="1:6" ht="15.95" customHeight="1" x14ac:dyDescent="0.2">
      <c r="A324" s="19" t="s">
        <v>9</v>
      </c>
    </row>
    <row r="325" spans="1:6" ht="15.95" customHeight="1" x14ac:dyDescent="0.2">
      <c r="A325" s="5" t="s">
        <v>74</v>
      </c>
      <c r="B325" s="5" t="s">
        <v>75</v>
      </c>
      <c r="C325" s="5" t="s">
        <v>72</v>
      </c>
      <c r="D325" s="28" t="s">
        <v>76</v>
      </c>
      <c r="E325" s="3">
        <v>325000</v>
      </c>
      <c r="F325" s="3">
        <f>F309+E325</f>
        <v>325000</v>
      </c>
    </row>
    <row r="326" spans="1:6" ht="15.95" customHeight="1" x14ac:dyDescent="0.2">
      <c r="A326" s="4"/>
      <c r="B326" s="4"/>
      <c r="C326" s="4"/>
      <c r="D326" s="18" t="s">
        <v>4</v>
      </c>
      <c r="E326" s="55">
        <f>SUBTOTAL(9,E325)</f>
        <v>325000</v>
      </c>
    </row>
    <row r="327" spans="1:6" ht="15.95" customHeight="1" x14ac:dyDescent="0.2">
      <c r="A327" s="27" t="s">
        <v>69</v>
      </c>
      <c r="D327" s="22"/>
      <c r="E327" s="1"/>
      <c r="F327" s="2"/>
    </row>
    <row r="328" spans="1:6" ht="15.95" customHeight="1" x14ac:dyDescent="0.2">
      <c r="A328" s="29" t="s">
        <v>160</v>
      </c>
      <c r="D328" s="22"/>
      <c r="E328" s="1"/>
      <c r="F328" s="2"/>
    </row>
    <row r="329" spans="1:6" ht="15.95" customHeight="1" x14ac:dyDescent="0.2">
      <c r="A329" s="19" t="s">
        <v>6</v>
      </c>
      <c r="D329" s="22"/>
      <c r="E329" s="1"/>
    </row>
    <row r="330" spans="1:6" ht="15.95" customHeight="1" x14ac:dyDescent="0.2">
      <c r="A330" s="5" t="s">
        <v>55</v>
      </c>
      <c r="B330" s="5" t="s">
        <v>56</v>
      </c>
      <c r="C330" s="5" t="s">
        <v>72</v>
      </c>
      <c r="D330" s="28" t="s">
        <v>58</v>
      </c>
      <c r="E330" s="3">
        <v>-500000</v>
      </c>
      <c r="F330" s="3">
        <f>2051138.66+E330</f>
        <v>1551138.66</v>
      </c>
    </row>
    <row r="331" spans="1:6" ht="15.95" customHeight="1" x14ac:dyDescent="0.2">
      <c r="A331" s="9"/>
      <c r="B331" s="9"/>
      <c r="C331" s="9"/>
      <c r="D331" s="18" t="s">
        <v>4</v>
      </c>
      <c r="E331" s="55">
        <f>SUBTOTAL(9,E330)</f>
        <v>-500000</v>
      </c>
    </row>
    <row r="332" spans="1:6" ht="15.95" customHeight="1" x14ac:dyDescent="0.2">
      <c r="A332" s="19" t="s">
        <v>9</v>
      </c>
    </row>
    <row r="333" spans="1:6" ht="15.95" customHeight="1" x14ac:dyDescent="0.2">
      <c r="A333" s="5" t="s">
        <v>74</v>
      </c>
      <c r="B333" s="5" t="s">
        <v>75</v>
      </c>
      <c r="C333" s="5" t="s">
        <v>72</v>
      </c>
      <c r="D333" s="28" t="s">
        <v>76</v>
      </c>
      <c r="E333" s="3">
        <v>-500000</v>
      </c>
      <c r="F333" s="3">
        <f>F317+E333</f>
        <v>4764415.8999999994</v>
      </c>
    </row>
    <row r="334" spans="1:6" ht="15.95" customHeight="1" x14ac:dyDescent="0.2">
      <c r="A334" s="4"/>
      <c r="B334" s="4"/>
      <c r="C334" s="4"/>
      <c r="D334" s="18" t="s">
        <v>4</v>
      </c>
      <c r="E334" s="55">
        <f>SUBTOTAL(9,E333)</f>
        <v>-500000</v>
      </c>
    </row>
    <row r="335" spans="1:6" ht="15.95" hidden="1" customHeight="1" x14ac:dyDescent="0.2">
      <c r="A335" s="21" t="s">
        <v>11</v>
      </c>
      <c r="B335" s="4"/>
      <c r="C335" s="4"/>
      <c r="D335" s="18"/>
    </row>
    <row r="336" spans="1:6" ht="15.95" hidden="1" customHeight="1" x14ac:dyDescent="0.2">
      <c r="A336" s="21"/>
      <c r="B336" s="4"/>
      <c r="C336" s="4"/>
      <c r="D336" s="18"/>
    </row>
    <row r="337" spans="1:6" ht="15.95" hidden="1" customHeight="1" x14ac:dyDescent="0.2">
      <c r="A337" s="27" t="s">
        <v>17</v>
      </c>
      <c r="D337" s="22"/>
      <c r="E337" s="1"/>
      <c r="F337" s="2"/>
    </row>
    <row r="338" spans="1:6" ht="15.95" hidden="1" customHeight="1" x14ac:dyDescent="0.2">
      <c r="A338" s="17"/>
      <c r="D338" s="22"/>
      <c r="E338" s="1"/>
      <c r="F338" s="2"/>
    </row>
    <row r="339" spans="1:6" ht="15.95" hidden="1" customHeight="1" x14ac:dyDescent="0.2">
      <c r="A339" s="19" t="s">
        <v>6</v>
      </c>
      <c r="D339" s="22"/>
      <c r="E339" s="1"/>
    </row>
    <row r="340" spans="1:6" ht="15.95" hidden="1" customHeight="1" x14ac:dyDescent="0.2">
      <c r="C340" s="5"/>
      <c r="D340" s="28"/>
      <c r="E340" s="20"/>
    </row>
    <row r="341" spans="1:6" ht="15.95" hidden="1" customHeight="1" x14ac:dyDescent="0.2">
      <c r="A341" s="9"/>
      <c r="B341" s="9"/>
      <c r="C341" s="9"/>
      <c r="D341" s="18" t="s">
        <v>4</v>
      </c>
      <c r="E341" s="3">
        <f>SUBTOTAL(9,E340)</f>
        <v>0</v>
      </c>
    </row>
    <row r="342" spans="1:6" ht="15.95" hidden="1" customHeight="1" x14ac:dyDescent="0.2">
      <c r="A342" s="19" t="s">
        <v>9</v>
      </c>
    </row>
    <row r="343" spans="1:6" ht="15.95" hidden="1" customHeight="1" x14ac:dyDescent="0.2">
      <c r="C343" s="5"/>
      <c r="D343" s="28"/>
      <c r="E343" s="20"/>
    </row>
    <row r="344" spans="1:6" ht="15.95" hidden="1" customHeight="1" x14ac:dyDescent="0.2">
      <c r="A344" s="4"/>
      <c r="B344" s="4"/>
      <c r="C344" s="4"/>
      <c r="D344" s="18" t="s">
        <v>4</v>
      </c>
      <c r="E344" s="3">
        <f>SUBTOTAL(9,E343:E343)</f>
        <v>0</v>
      </c>
    </row>
    <row r="345" spans="1:6" ht="15.95" customHeight="1" x14ac:dyDescent="0.2">
      <c r="A345" s="4"/>
      <c r="B345" s="4"/>
      <c r="C345" s="4"/>
      <c r="D345" s="18"/>
    </row>
    <row r="346" spans="1:6" ht="15.95" customHeight="1" thickBot="1" x14ac:dyDescent="0.25">
      <c r="A346" s="4"/>
      <c r="B346" s="4"/>
      <c r="C346" s="4"/>
      <c r="D346" s="22" t="s">
        <v>177</v>
      </c>
      <c r="E346" s="34">
        <f>E334+E326+E318+E310+E297+E289+E281+E273+E265+E252+E244+E236+E228+E218+E205+E194+E185+E177+E164+E156+E148+E140+E132</f>
        <v>228815.98999999993</v>
      </c>
      <c r="F346" s="3">
        <v>200436</v>
      </c>
    </row>
    <row r="347" spans="1:6" ht="15.95" customHeight="1" thickTop="1" x14ac:dyDescent="0.2">
      <c r="A347" s="4"/>
      <c r="B347" s="4"/>
      <c r="C347" s="4"/>
      <c r="D347" s="22"/>
    </row>
    <row r="348" spans="1:6" ht="15.95" customHeight="1" thickBot="1" x14ac:dyDescent="0.25">
      <c r="D348" s="22" t="s">
        <v>224</v>
      </c>
      <c r="E348" s="34">
        <f>E346++E118+E65+E44+E82-1</f>
        <v>-283506.79999999981</v>
      </c>
    </row>
    <row r="349" spans="1:6" ht="15.95" customHeight="1" thickTop="1" x14ac:dyDescent="0.2"/>
  </sheetData>
  <customSheetViews>
    <customSheetView guid="{C6D943DA-BB19-43A1-B830-736D9C012146}" scale="150" showPageBreaks="1" fitToPage="1" printArea="1" view="pageBreakPreview" topLeftCell="A214">
      <selection activeCell="D249" sqref="D249"/>
      <rowBreaks count="5" manualBreakCount="5">
        <brk id="44" max="7" man="1"/>
        <brk id="90" max="7" man="1"/>
        <brk id="136" max="7" man="1"/>
        <brk id="182" max="7" man="1"/>
        <brk id="231" max="7" man="1"/>
      </rowBreaks>
      <pageMargins left="0.5" right="0.5" top="0.5" bottom="0.5" header="0.3" footer="0.3"/>
      <printOptions horizontalCentered="1"/>
      <pageSetup scale="98" fitToHeight="0" orientation="portrait" r:id="rId1"/>
      <headerFooter differentFirst="1" alignWithMargins="0">
        <oddFooter>&amp;C- &amp;P -</oddFooter>
        <firstFooter>&amp;C- &amp;P -</firstFooter>
      </headerFooter>
    </customSheetView>
    <customSheetView guid="{42656511-B4D8-4F96-B13E-D97906B3341F}" scale="150" showPageBreaks="1" fitToPage="1" printArea="1" view="pageBreakPreview" topLeftCell="A191">
      <selection activeCell="F198" sqref="F198"/>
      <rowBreaks count="7" manualBreakCount="7">
        <brk id="42" max="7" man="1"/>
        <brk id="78" max="7" man="1"/>
        <brk id="120" max="7" man="1"/>
        <brk id="163" max="7" man="1"/>
        <brk id="205" max="7" man="1"/>
        <brk id="254" max="7" man="1"/>
        <brk id="301" max="7" man="1"/>
      </rowBreaks>
      <pageMargins left="0.5" right="0.5" top="0.5" bottom="0.5" header="0.3" footer="0.3"/>
      <printOptions horizontalCentered="1"/>
      <pageSetup scale="98" fitToHeight="0" orientation="portrait" r:id="rId2"/>
      <headerFooter differentFirst="1" alignWithMargins="0">
        <oddFooter>&amp;C- &amp;P -</oddFooter>
        <firstFooter>&amp;C- &amp;P -</firstFooter>
      </headerFooter>
    </customSheetView>
  </customSheetViews>
  <phoneticPr fontId="18" type="noConversion"/>
  <printOptions horizontalCentered="1"/>
  <pageMargins left="0.5" right="0.5" top="0.5" bottom="0.5" header="0.3" footer="0.3"/>
  <pageSetup fitToHeight="0" orientation="portrait" r:id="rId3"/>
  <headerFooter differentFirst="1" alignWithMargins="0">
    <oddFooter>&amp;C- &amp;P -</oddFooter>
    <firstFooter>&amp;C- &amp;P -</firstFooter>
  </headerFooter>
  <rowBreaks count="6" manualBreakCount="6">
    <brk id="45" max="5" man="1"/>
    <brk id="84" max="5" man="1"/>
    <brk id="119" max="5" man="1"/>
    <brk id="164" max="5" man="1"/>
    <brk id="206" max="5" man="1"/>
    <brk id="29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Attachment</vt:lpstr>
      <vt:lpstr>Attachment!Print_Area</vt:lpstr>
    </vt:vector>
  </TitlesOfParts>
  <Company>City of Melbourne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Swanke</dc:creator>
  <cp:lastModifiedBy>Cody Dingee</cp:lastModifiedBy>
  <cp:lastPrinted>2025-11-17T19:49:28Z</cp:lastPrinted>
  <dcterms:created xsi:type="dcterms:W3CDTF">2007-01-29T16:59:23Z</dcterms:created>
  <dcterms:modified xsi:type="dcterms:W3CDTF">2025-12-03T16:17:13Z</dcterms:modified>
</cp:coreProperties>
</file>