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G:\FINANCIAL SERVICES\BUDGET\Budget Amendments and Quarterly Reviews\2025 Amendments\City Council\Post Meeting Documents\8-26-25\"/>
    </mc:Choice>
  </mc:AlternateContent>
  <xr:revisionPtr revIDLastSave="0" documentId="13_ncr:1_{FF8BC338-CFAE-47E8-8774-9D6F010AA2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tachment" sheetId="1" r:id="rId1"/>
  </sheets>
  <definedNames>
    <definedName name="_xlnm.Print_Area" localSheetId="0">Attachment!$A$1:$F$316</definedName>
    <definedName name="Z_42656511_B4D8_4F96_B13E_D97906B3341F_.wvu.PrintArea" localSheetId="0" hidden="1">Attachment!$A$1:$F$242</definedName>
    <definedName name="Z_C6D943DA_BB19_43A1_B830_736D9C012146_.wvu.PrintArea" localSheetId="0" hidden="1">Attachment!$A$1:$F$242</definedName>
  </definedNames>
  <calcPr calcId="191029"/>
  <customWorkbookViews>
    <customWorkbookView name="Marla Keehn - Personal View" guid="{C6D943DA-BB19-43A1-B830-736D9C012146}" mergeInterval="0" personalView="1" maximized="1" xWindow="1912" yWindow="-8" windowWidth="1936" windowHeight="1056" activeSheetId="1"/>
    <customWorkbookView name="eric.crawford - Personal View" guid="{42656511-B4D8-4F96-B13E-D97906B3341F}" mergeInterval="0" personalView="1" xWindow="-8" windowWidth="1928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5" i="1" l="1"/>
  <c r="F21" i="1"/>
  <c r="E72" i="1"/>
  <c r="F68" i="1"/>
  <c r="F84" i="1" l="1"/>
  <c r="F69" i="1"/>
  <c r="E66" i="1"/>
  <c r="F32" i="1"/>
  <c r="E34" i="1"/>
  <c r="F31" i="1"/>
  <c r="F223" i="1"/>
  <c r="F215" i="1"/>
  <c r="F207" i="1"/>
  <c r="E227" i="1"/>
  <c r="F226" i="1"/>
  <c r="E224" i="1"/>
  <c r="E219" i="1"/>
  <c r="F218" i="1"/>
  <c r="E216" i="1"/>
  <c r="E211" i="1"/>
  <c r="F210" i="1"/>
  <c r="E208" i="1"/>
  <c r="F201" i="1"/>
  <c r="F198" i="1"/>
  <c r="F192" i="1"/>
  <c r="F189" i="1"/>
  <c r="F181" i="1"/>
  <c r="F178" i="1"/>
  <c r="E193" i="1"/>
  <c r="E190" i="1"/>
  <c r="E182" i="1"/>
  <c r="E179" i="1"/>
  <c r="F172" i="1"/>
  <c r="F169" i="1"/>
  <c r="F163" i="1"/>
  <c r="F160" i="1"/>
  <c r="E202" i="1"/>
  <c r="E199" i="1"/>
  <c r="E173" i="1"/>
  <c r="E170" i="1"/>
  <c r="F154" i="1"/>
  <c r="F151" i="1"/>
  <c r="F133" i="1"/>
  <c r="F130" i="1"/>
  <c r="F117" i="1"/>
  <c r="F114" i="1"/>
  <c r="E164" i="1"/>
  <c r="E161" i="1"/>
  <c r="E155" i="1"/>
  <c r="E152" i="1"/>
  <c r="E134" i="1"/>
  <c r="E131" i="1"/>
  <c r="E118" i="1"/>
  <c r="E115" i="1"/>
  <c r="F145" i="1"/>
  <c r="F142" i="1"/>
  <c r="E146" i="1"/>
  <c r="E143" i="1"/>
  <c r="F125" i="1"/>
  <c r="F122" i="1"/>
  <c r="E126" i="1"/>
  <c r="E123" i="1"/>
  <c r="F106" i="1"/>
  <c r="F109" i="1"/>
  <c r="E110" i="1"/>
  <c r="E107" i="1"/>
  <c r="F245" i="1"/>
  <c r="F248" i="1"/>
  <c r="E249" i="1"/>
  <c r="E246" i="1"/>
  <c r="F47" i="1"/>
  <c r="F44" i="1"/>
  <c r="F40" i="1"/>
  <c r="F37" i="1"/>
  <c r="F237" i="1"/>
  <c r="F240" i="1"/>
  <c r="E48" i="1"/>
  <c r="E45" i="1"/>
  <c r="E70" i="1" l="1"/>
  <c r="E41" i="1"/>
  <c r="E38" i="1"/>
  <c r="F64" i="1" l="1"/>
  <c r="F63" i="1"/>
  <c r="F62" i="1"/>
  <c r="F61" i="1"/>
  <c r="F65" i="1"/>
  <c r="F302" i="1"/>
  <c r="F299" i="1"/>
  <c r="F294" i="1"/>
  <c r="F291" i="1"/>
  <c r="F81" i="1" l="1"/>
  <c r="E82" i="1"/>
  <c r="F286" i="1"/>
  <c r="E284" i="1"/>
  <c r="F282" i="1"/>
  <c r="E275" i="1"/>
  <c r="F274" i="1"/>
  <c r="E272" i="1"/>
  <c r="F271" i="1"/>
  <c r="E267" i="1"/>
  <c r="F266" i="1"/>
  <c r="E264" i="1"/>
  <c r="F263" i="1"/>
  <c r="F258" i="1"/>
  <c r="F255" i="1"/>
  <c r="E259" i="1"/>
  <c r="E256" i="1"/>
  <c r="E85" i="1"/>
  <c r="E87" i="1" s="1"/>
  <c r="E287" i="1"/>
  <c r="F57" i="1" l="1"/>
  <c r="F54" i="1"/>
  <c r="E58" i="1"/>
  <c r="E55" i="1"/>
  <c r="F33" i="1" l="1"/>
  <c r="F28" i="1"/>
  <c r="E29" i="1"/>
  <c r="E23" i="1"/>
  <c r="F18" i="1"/>
  <c r="E19" i="1"/>
  <c r="F97" i="1" l="1"/>
  <c r="E14" i="1"/>
  <c r="F13" i="1"/>
  <c r="E11" i="1"/>
  <c r="F10" i="1"/>
  <c r="E303" i="1" l="1"/>
  <c r="E300" i="1"/>
  <c r="E241" i="1" l="1"/>
  <c r="E238" i="1"/>
  <c r="E101" i="1" l="1"/>
  <c r="E98" i="1"/>
  <c r="E295" i="1" l="1"/>
  <c r="E292" i="1"/>
  <c r="E313" i="1" l="1"/>
  <c r="E310" i="1"/>
</calcChain>
</file>

<file path=xl/sharedStrings.xml><?xml version="1.0" encoding="utf-8"?>
<sst xmlns="http://schemas.openxmlformats.org/spreadsheetml/2006/main" count="452" uniqueCount="175">
  <si>
    <t>INCREASE/</t>
  </si>
  <si>
    <t>REVISED</t>
  </si>
  <si>
    <t>DECREASE</t>
  </si>
  <si>
    <t>BUDGET</t>
  </si>
  <si>
    <t>Total</t>
  </si>
  <si>
    <t>ATTACHMENT "A"</t>
  </si>
  <si>
    <t>Revenue</t>
  </si>
  <si>
    <t>Expenditure</t>
  </si>
  <si>
    <t>Total General Fund Operational Amendments</t>
  </si>
  <si>
    <t>CAPITAL IMPROVEMENT FUND</t>
  </si>
  <si>
    <t>Expenditures</t>
  </si>
  <si>
    <t>GENERAL PROJECTS (311 &amp; 312)</t>
  </si>
  <si>
    <t>Total Capital Improvement Fund Amendments</t>
  </si>
  <si>
    <t>STORMWATER PROJECTS (430)</t>
  </si>
  <si>
    <t>Insurance Payments/Reimbursements</t>
  </si>
  <si>
    <t>Interest Income</t>
  </si>
  <si>
    <t>Contingency</t>
  </si>
  <si>
    <t>TRANSPORTATION PROJECTS (361)</t>
  </si>
  <si>
    <t>General Fund Non-Departmental</t>
  </si>
  <si>
    <t>Machinery &amp; Equipment</t>
  </si>
  <si>
    <t>WATER &amp; SEWER PROJECTS (413)</t>
  </si>
  <si>
    <t>413870</t>
  </si>
  <si>
    <t>387028</t>
  </si>
  <si>
    <t>Intra in (419) W&amp;S</t>
  </si>
  <si>
    <t>30099</t>
  </si>
  <si>
    <t>41336</t>
  </si>
  <si>
    <t>590300</t>
  </si>
  <si>
    <t>Inter to (311) General Projects</t>
  </si>
  <si>
    <t>311000</t>
  </si>
  <si>
    <t>314100</t>
  </si>
  <si>
    <t>Electric Utility Tax</t>
  </si>
  <si>
    <t>361100</t>
  </si>
  <si>
    <t>9013111</t>
  </si>
  <si>
    <t>9013141</t>
  </si>
  <si>
    <t>9013611</t>
  </si>
  <si>
    <t>Real/Personal Property Taxes</t>
  </si>
  <si>
    <t>(Interest Proceeds - 2023 W&amp;S Revenue Bond)</t>
  </si>
  <si>
    <t>387029</t>
  </si>
  <si>
    <t>Intra in (419) 23 Bond Interest</t>
  </si>
  <si>
    <t>30099 - Unappropriated Budget Savings</t>
  </si>
  <si>
    <t>Unappropriated Budget Savings</t>
  </si>
  <si>
    <t>XXXX - Project title</t>
  </si>
  <si>
    <t>Recreation</t>
  </si>
  <si>
    <t>3103663</t>
  </si>
  <si>
    <t>366010</t>
  </si>
  <si>
    <t>Donations - Government</t>
  </si>
  <si>
    <t>31772</t>
  </si>
  <si>
    <t>562010</t>
  </si>
  <si>
    <t>Building Improvements</t>
  </si>
  <si>
    <t>317810</t>
  </si>
  <si>
    <t>38100</t>
  </si>
  <si>
    <t>12523</t>
  </si>
  <si>
    <t>(Fireworks Donation True-up)</t>
  </si>
  <si>
    <t>9013663</t>
  </si>
  <si>
    <t>366000</t>
  </si>
  <si>
    <t>4th of July Fireworks</t>
  </si>
  <si>
    <t>Contributions - Fireworks</t>
  </si>
  <si>
    <t>Eau Gallie Civic Center</t>
  </si>
  <si>
    <t>Instruction Fees</t>
  </si>
  <si>
    <t>31200575</t>
  </si>
  <si>
    <t>534090</t>
  </si>
  <si>
    <t>Police Operations</t>
  </si>
  <si>
    <t>4203692</t>
  </si>
  <si>
    <t>369301</t>
  </si>
  <si>
    <t>Police Vehicles</t>
  </si>
  <si>
    <t>(Funding for Water Production HVAC Improvements)</t>
  </si>
  <si>
    <t>WATER &amp; SEWER FUND (401)</t>
  </si>
  <si>
    <t>GENERAL FUND (001)</t>
  </si>
  <si>
    <t>Repair &amp; Maintenance - Building</t>
  </si>
  <si>
    <t>Intra to (419) W&amp;S Projects</t>
  </si>
  <si>
    <t>33519 - Biosolids Improvement Project</t>
  </si>
  <si>
    <t>33519</t>
  </si>
  <si>
    <t>41335</t>
  </si>
  <si>
    <t>563000</t>
  </si>
  <si>
    <t>Improvements Other than Building</t>
  </si>
  <si>
    <t>39725 - Lead &amp; Copper Plan</t>
  </si>
  <si>
    <t>39725</t>
  </si>
  <si>
    <t>FDEP Grant (SRF Loan)</t>
  </si>
  <si>
    <t>531990</t>
  </si>
  <si>
    <t>Other Professional Services</t>
  </si>
  <si>
    <t>334360</t>
  </si>
  <si>
    <t>Non Departmental</t>
  </si>
  <si>
    <t>(Appropriation of Interest Income)</t>
  </si>
  <si>
    <t>Expense</t>
  </si>
  <si>
    <t>Interest Income - EPC</t>
  </si>
  <si>
    <t>Communication Services Tax</t>
  </si>
  <si>
    <t>Engineering Inspection Fees</t>
  </si>
  <si>
    <t>329010</t>
  </si>
  <si>
    <t>315000</t>
  </si>
  <si>
    <t>9013151</t>
  </si>
  <si>
    <t>5803292</t>
  </si>
  <si>
    <t>Fire Insurance Premium Tax</t>
  </si>
  <si>
    <t>Fire - Insurance Premium Tax</t>
  </si>
  <si>
    <t>Police - Insurance Premium Tax</t>
  </si>
  <si>
    <t>Casualty Insurance Premium Tax</t>
  </si>
  <si>
    <t>64619 - Bowe Gardens K1/K2 Resurfacing and Restoration</t>
  </si>
  <si>
    <t>36441</t>
  </si>
  <si>
    <t>565010</t>
  </si>
  <si>
    <t>64619</t>
  </si>
  <si>
    <t>Infrastructure - Streets</t>
  </si>
  <si>
    <t>364810</t>
  </si>
  <si>
    <t>381000</t>
  </si>
  <si>
    <t>Inter in (001) General Fund</t>
  </si>
  <si>
    <t>41333</t>
  </si>
  <si>
    <t>31025</t>
  </si>
  <si>
    <t>68025 - FY25 Annual Resurfacing Program - Various Roads</t>
  </si>
  <si>
    <t>546240</t>
  </si>
  <si>
    <t>68025</t>
  </si>
  <si>
    <t>Repair &amp; Maintenance Infrastructure</t>
  </si>
  <si>
    <t>11025 - Temporary Mobile Fire Station</t>
  </si>
  <si>
    <t>31222</t>
  </si>
  <si>
    <t>564000</t>
  </si>
  <si>
    <t>11025</t>
  </si>
  <si>
    <t>312810</t>
  </si>
  <si>
    <t>Inter In (001) General Fund</t>
  </si>
  <si>
    <t>311810</t>
  </si>
  <si>
    <t>18424</t>
  </si>
  <si>
    <t>31119</t>
  </si>
  <si>
    <t>Land</t>
  </si>
  <si>
    <t>413344</t>
  </si>
  <si>
    <t>Infrast Design - Streets</t>
  </si>
  <si>
    <t>12823 - Harbor City Golf Course Restroom Building</t>
  </si>
  <si>
    <t>12823</t>
  </si>
  <si>
    <t>562000</t>
  </si>
  <si>
    <t>Buildings</t>
  </si>
  <si>
    <t>42125 - Harbor City Golf Course Parking Lot Repavement</t>
  </si>
  <si>
    <t>42125</t>
  </si>
  <si>
    <t>Improvements Other Than Building</t>
  </si>
  <si>
    <t>14025 - Slope Stabilization along Edgewood Drive</t>
  </si>
  <si>
    <t>14025</t>
  </si>
  <si>
    <t>314810</t>
  </si>
  <si>
    <t>31441</t>
  </si>
  <si>
    <t>565050</t>
  </si>
  <si>
    <t>Infrast - Drainage</t>
  </si>
  <si>
    <t>30125</t>
  </si>
  <si>
    <t>(Increase for new Yoga and Line Dance Classes and transfer funds for CIP#12523)</t>
  </si>
  <si>
    <t>546030</t>
  </si>
  <si>
    <t>90100581</t>
  </si>
  <si>
    <t>591070</t>
  </si>
  <si>
    <t>12523 - Eau Gallie Civic Center Column Repairs &amp; Painting</t>
  </si>
  <si>
    <t>590310</t>
  </si>
  <si>
    <t>Total Water &amp; Sewer Fund Amendments</t>
  </si>
  <si>
    <t>(continued)</t>
  </si>
  <si>
    <t>18424 IT Master Plan (Implementation Phase)</t>
  </si>
  <si>
    <t>30099 - Unappropriated Budget Savings - Interest Proceeds</t>
  </si>
  <si>
    <t>11125</t>
  </si>
  <si>
    <t>561000</t>
  </si>
  <si>
    <t>11125 - Fire Station 75 (Land Acquisition)</t>
  </si>
  <si>
    <t>11225 - Melbourne Auditorium Feasibility Study</t>
  </si>
  <si>
    <t>11225</t>
  </si>
  <si>
    <t>14425</t>
  </si>
  <si>
    <t>565060</t>
  </si>
  <si>
    <t>18025 - Leonard Weaver Ditch Outfall Vegetation Removal</t>
  </si>
  <si>
    <t>313810</t>
  </si>
  <si>
    <t>18025</t>
  </si>
  <si>
    <t>31337</t>
  </si>
  <si>
    <t>546990</t>
  </si>
  <si>
    <t>Infrastructure</t>
  </si>
  <si>
    <t>40225 - Crane Creek Golf Course Bridge Replacements Engineering</t>
  </si>
  <si>
    <t>40225</t>
  </si>
  <si>
    <t>563010</t>
  </si>
  <si>
    <t>Improvements Other Than Building - Design</t>
  </si>
  <si>
    <t>14325 - Pipe Lining on Croftwood Drive Behind Pelican Manor</t>
  </si>
  <si>
    <t>14325</t>
  </si>
  <si>
    <t>Infrastructure - Design</t>
  </si>
  <si>
    <t>11325 - Southwest Park Ballfield #3 Lights Replacement</t>
  </si>
  <si>
    <t>11325</t>
  </si>
  <si>
    <t>11425 - Jimmy Moore Pickleball Court Replacement Engineering</t>
  </si>
  <si>
    <t>11425</t>
  </si>
  <si>
    <t>10322 - City Fiber Optic Master Plan</t>
  </si>
  <si>
    <t>10322</t>
  </si>
  <si>
    <t>(Donation to Jimmy Moore Pickleball Complex)</t>
  </si>
  <si>
    <t>14425 - Slope Stabilization on the West side of the Leonard Weaver Ditch</t>
  </si>
  <si>
    <t>30125 - FDOT A1A Utility Conflicts</t>
  </si>
  <si>
    <t>31025 - Water Treatment Plant HVAC Improvements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</si>
</sst>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0&quot;_);_(@_)"/>
    <numFmt numFmtId="165" formatCode="_(* #,##0_);_(* \(#,##0\);_(* &quot;-&quot;??_);_(@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u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u/>
      <sz val="10.5"/>
      <color theme="1"/>
      <name val="Arial"/>
      <family val="2"/>
    </font>
    <font>
      <i/>
      <sz val="9"/>
      <color theme="1"/>
      <name val="Arial"/>
      <family val="2"/>
    </font>
    <font>
      <i/>
      <sz val="10.5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7" applyNumberFormat="0" applyAlignment="0" applyProtection="0"/>
    <xf numFmtId="0" fontId="10" fillId="6" borderId="8" applyNumberFormat="0" applyAlignment="0" applyProtection="0"/>
    <xf numFmtId="0" fontId="11" fillId="6" borderId="7" applyNumberFormat="0" applyAlignment="0" applyProtection="0"/>
    <xf numFmtId="0" fontId="12" fillId="0" borderId="9" applyNumberFormat="0" applyFill="0" applyAlignment="0" applyProtection="0"/>
    <xf numFmtId="0" fontId="13" fillId="7" borderId="10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1" applyNumberFormat="0" applyFont="0" applyAlignment="0" applyProtection="0"/>
    <xf numFmtId="43" fontId="19" fillId="0" borderId="0" applyFont="0" applyFill="0" applyBorder="0" applyAlignment="0" applyProtection="0"/>
  </cellStyleXfs>
  <cellXfs count="37">
    <xf numFmtId="0" fontId="0" fillId="0" borderId="0" xfId="0"/>
    <xf numFmtId="37" fontId="21" fillId="0" borderId="0" xfId="0" applyNumberFormat="1" applyFont="1" applyAlignment="1">
      <alignment vertical="center"/>
    </xf>
    <xf numFmtId="37" fontId="20" fillId="0" borderId="0" xfId="0" applyNumberFormat="1" applyFont="1" applyAlignment="1">
      <alignment horizontal="right" vertical="center"/>
    </xf>
    <xf numFmtId="37" fontId="20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2" xfId="0" applyFont="1" applyBorder="1" applyAlignment="1">
      <alignment horizontal="left" vertical="center"/>
    </xf>
    <xf numFmtId="164" fontId="21" fillId="0" borderId="2" xfId="0" applyNumberFormat="1" applyFont="1" applyBorder="1" applyAlignment="1">
      <alignment vertical="center"/>
    </xf>
    <xf numFmtId="37" fontId="21" fillId="0" borderId="2" xfId="0" applyNumberFormat="1" applyFont="1" applyBorder="1" applyAlignment="1">
      <alignment horizontal="center" vertical="center"/>
    </xf>
    <xf numFmtId="164" fontId="21" fillId="0" borderId="3" xfId="0" applyNumberFormat="1" applyFont="1" applyBorder="1" applyAlignment="1">
      <alignment vertical="center"/>
    </xf>
    <xf numFmtId="37" fontId="21" fillId="0" borderId="3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vertical="center"/>
    </xf>
    <xf numFmtId="37" fontId="21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49" fontId="22" fillId="0" borderId="0" xfId="0" applyNumberFormat="1" applyFont="1" applyAlignment="1">
      <alignment horizontal="left" vertical="center"/>
    </xf>
    <xf numFmtId="37" fontId="20" fillId="0" borderId="3" xfId="0" applyNumberFormat="1" applyFont="1" applyBorder="1" applyAlignment="1">
      <alignment vertical="center"/>
    </xf>
    <xf numFmtId="49" fontId="23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49" fontId="21" fillId="0" borderId="0" xfId="0" applyNumberFormat="1" applyFont="1" applyAlignment="1">
      <alignment horizontal="right" vertical="center"/>
    </xf>
    <xf numFmtId="49" fontId="21" fillId="0" borderId="2" xfId="0" applyNumberFormat="1" applyFont="1" applyBorder="1" applyAlignment="1">
      <alignment vertical="center"/>
    </xf>
    <xf numFmtId="49" fontId="21" fillId="0" borderId="3" xfId="0" applyNumberFormat="1" applyFont="1" applyBorder="1" applyAlignment="1">
      <alignment vertical="center"/>
    </xf>
    <xf numFmtId="49" fontId="21" fillId="0" borderId="0" xfId="0" applyNumberFormat="1" applyFont="1" applyAlignment="1">
      <alignment vertical="center"/>
    </xf>
    <xf numFmtId="49" fontId="24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9" fontId="25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165" fontId="20" fillId="0" borderId="0" xfId="0" applyNumberFormat="1" applyFont="1" applyAlignment="1">
      <alignment vertical="center"/>
    </xf>
    <xf numFmtId="49" fontId="26" fillId="0" borderId="0" xfId="0" applyNumberFormat="1" applyFont="1" applyAlignment="1">
      <alignment horizontal="left" vertical="center"/>
    </xf>
    <xf numFmtId="14" fontId="20" fillId="0" borderId="0" xfId="0" applyNumberFormat="1" applyFont="1" applyAlignment="1">
      <alignment vertical="center"/>
    </xf>
    <xf numFmtId="165" fontId="20" fillId="0" borderId="0" xfId="44" applyNumberFormat="1" applyFont="1" applyFill="1" applyAlignment="1">
      <alignment vertical="center"/>
    </xf>
    <xf numFmtId="0" fontId="20" fillId="33" borderId="0" xfId="0" applyFont="1" applyFill="1" applyAlignment="1">
      <alignment vertical="center"/>
    </xf>
    <xf numFmtId="37" fontId="21" fillId="0" borderId="1" xfId="0" applyNumberFormat="1" applyFont="1" applyBorder="1" applyAlignment="1">
      <alignment vertical="center"/>
    </xf>
  </cellXfs>
  <cellStyles count="4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4" builtinId="3"/>
    <cellStyle name="Comma 2" xfId="42" xr:uid="{00000000-0005-0000-0000-00001C000000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7000000}"/>
    <cellStyle name="Note 2" xfId="43" xr:uid="{00000000-0005-0000-0000-000028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6"/>
  <sheetViews>
    <sheetView tabSelected="1" view="pageBreakPreview" zoomScale="120" zoomScaleNormal="100" zoomScaleSheetLayoutView="120" workbookViewId="0">
      <selection activeCell="F322" sqref="F322"/>
    </sheetView>
  </sheetViews>
  <sheetFormatPr defaultColWidth="9.140625" defaultRowHeight="15.95" customHeight="1" x14ac:dyDescent="0.2"/>
  <cols>
    <col min="1" max="1" width="13.5703125" style="5" customWidth="1"/>
    <col min="2" max="2" width="9.28515625" style="5" customWidth="1"/>
    <col min="3" max="3" width="7.5703125" style="8" customWidth="1"/>
    <col min="4" max="4" width="38.28515625" style="9" customWidth="1"/>
    <col min="5" max="5" width="13.85546875" style="3" bestFit="1" customWidth="1"/>
    <col min="6" max="6" width="14.7109375" style="3" customWidth="1"/>
    <col min="7" max="7" width="9.7109375" style="9" bestFit="1" customWidth="1"/>
    <col min="8" max="8" width="7.85546875" style="9" bestFit="1" customWidth="1"/>
    <col min="9" max="9" width="14.5703125" style="9" bestFit="1" customWidth="1"/>
    <col min="10" max="10" width="9.140625" style="9"/>
    <col min="11" max="11" width="12.28515625" style="9" bestFit="1" customWidth="1"/>
    <col min="12" max="12" width="9.140625" style="9"/>
    <col min="13" max="15" width="14.7109375" style="9" bestFit="1" customWidth="1"/>
    <col min="16" max="16384" width="9.140625" style="9"/>
  </cols>
  <sheetData>
    <row r="1" spans="1:7" ht="15.95" customHeight="1" x14ac:dyDescent="0.2">
      <c r="B1" s="6"/>
      <c r="C1" s="6"/>
      <c r="D1" s="7" t="s">
        <v>5</v>
      </c>
      <c r="E1" s="6"/>
      <c r="F1" s="6"/>
    </row>
    <row r="3" spans="1:7" ht="15.75" customHeight="1" x14ac:dyDescent="0.2">
      <c r="A3" s="10" t="s">
        <v>67</v>
      </c>
      <c r="B3" s="11"/>
      <c r="C3" s="11"/>
      <c r="D3" s="11"/>
      <c r="E3" s="12" t="s">
        <v>0</v>
      </c>
      <c r="F3" s="12" t="s">
        <v>1</v>
      </c>
    </row>
    <row r="4" spans="1:7" ht="15.75" customHeight="1" x14ac:dyDescent="0.2">
      <c r="A4" s="13"/>
      <c r="B4" s="13"/>
      <c r="C4" s="13"/>
      <c r="D4" s="13"/>
      <c r="E4" s="14" t="s">
        <v>2</v>
      </c>
      <c r="F4" s="14" t="s">
        <v>3</v>
      </c>
    </row>
    <row r="5" spans="1:7" ht="9.75" customHeight="1" x14ac:dyDescent="0.2">
      <c r="A5" s="15"/>
      <c r="B5" s="15"/>
      <c r="C5" s="15"/>
      <c r="D5" s="15"/>
      <c r="E5" s="16"/>
      <c r="F5" s="16"/>
    </row>
    <row r="6" spans="1:7" ht="15.95" customHeight="1" x14ac:dyDescent="0.2">
      <c r="A6" s="17" t="s">
        <v>42</v>
      </c>
      <c r="B6" s="4"/>
      <c r="C6" s="17"/>
      <c r="D6" s="18"/>
      <c r="F6" s="9"/>
      <c r="G6" s="8"/>
    </row>
    <row r="7" spans="1:7" ht="15.95" customHeight="1" x14ac:dyDescent="0.2">
      <c r="A7" s="29" t="s">
        <v>171</v>
      </c>
      <c r="B7" s="4"/>
      <c r="C7" s="17"/>
      <c r="D7" s="18"/>
      <c r="F7" s="9"/>
      <c r="G7" s="8"/>
    </row>
    <row r="8" spans="1:7" ht="6.75" customHeight="1" x14ac:dyDescent="0.2">
      <c r="A8" s="17"/>
      <c r="B8" s="4"/>
      <c r="C8" s="17"/>
      <c r="D8" s="18"/>
      <c r="F8" s="9"/>
      <c r="G8" s="8"/>
    </row>
    <row r="9" spans="1:7" ht="15.95" customHeight="1" x14ac:dyDescent="0.2">
      <c r="A9" s="19" t="s">
        <v>6</v>
      </c>
      <c r="B9" s="4"/>
      <c r="C9" s="17"/>
      <c r="D9" s="18"/>
      <c r="F9" s="9"/>
      <c r="G9" s="8"/>
    </row>
    <row r="10" spans="1:7" ht="15.95" customHeight="1" x14ac:dyDescent="0.2">
      <c r="A10" s="5" t="s">
        <v>43</v>
      </c>
      <c r="B10" s="5" t="s">
        <v>44</v>
      </c>
      <c r="D10" s="9" t="s">
        <v>45</v>
      </c>
      <c r="E10" s="20">
        <v>2420</v>
      </c>
      <c r="F10" s="3">
        <f>E10</f>
        <v>2420</v>
      </c>
    </row>
    <row r="11" spans="1:7" ht="15.95" customHeight="1" x14ac:dyDescent="0.2">
      <c r="A11" s="8"/>
      <c r="D11" s="18" t="s">
        <v>4</v>
      </c>
      <c r="E11" s="3">
        <f>E10</f>
        <v>2420</v>
      </c>
    </row>
    <row r="12" spans="1:7" ht="15.95" customHeight="1" x14ac:dyDescent="0.2">
      <c r="A12" s="19" t="s">
        <v>7</v>
      </c>
      <c r="C12" s="30"/>
      <c r="G12" s="8"/>
    </row>
    <row r="13" spans="1:7" ht="15.95" customHeight="1" x14ac:dyDescent="0.2">
      <c r="A13" s="4">
        <v>31000572</v>
      </c>
      <c r="B13" s="4">
        <v>564005</v>
      </c>
      <c r="D13" s="9" t="s">
        <v>19</v>
      </c>
      <c r="E13" s="20">
        <v>2420</v>
      </c>
      <c r="F13" s="3">
        <f>33090+E13</f>
        <v>35510</v>
      </c>
      <c r="G13" s="8"/>
    </row>
    <row r="14" spans="1:7" ht="13.5" customHeight="1" x14ac:dyDescent="0.2">
      <c r="A14" s="21"/>
      <c r="B14" s="4"/>
      <c r="C14" s="17"/>
      <c r="D14" s="18" t="s">
        <v>4</v>
      </c>
      <c r="E14" s="3">
        <f>E13</f>
        <v>2420</v>
      </c>
      <c r="F14" s="9"/>
      <c r="G14" s="8"/>
    </row>
    <row r="15" spans="1:7" ht="15.95" customHeight="1" x14ac:dyDescent="0.2">
      <c r="A15" s="29" t="s">
        <v>52</v>
      </c>
      <c r="B15" s="4"/>
      <c r="C15" s="17"/>
      <c r="D15" s="18"/>
      <c r="F15" s="9"/>
      <c r="G15" s="8"/>
    </row>
    <row r="16" spans="1:7" ht="6" customHeight="1" x14ac:dyDescent="0.2">
      <c r="A16" s="29"/>
      <c r="B16" s="4"/>
      <c r="C16" s="17"/>
      <c r="D16" s="18"/>
      <c r="F16" s="9"/>
      <c r="G16" s="8"/>
    </row>
    <row r="17" spans="1:7" ht="15.95" customHeight="1" x14ac:dyDescent="0.2">
      <c r="A17" s="19" t="s">
        <v>6</v>
      </c>
      <c r="B17" s="4"/>
      <c r="C17" s="17"/>
      <c r="D17" s="18"/>
      <c r="F17" s="9"/>
      <c r="G17" s="8"/>
    </row>
    <row r="18" spans="1:7" ht="15.95" customHeight="1" x14ac:dyDescent="0.2">
      <c r="A18" s="5" t="s">
        <v>53</v>
      </c>
      <c r="B18" s="5" t="s">
        <v>54</v>
      </c>
      <c r="D18" s="9" t="s">
        <v>56</v>
      </c>
      <c r="E18" s="20">
        <v>3442</v>
      </c>
      <c r="F18" s="3">
        <f>35000+E18</f>
        <v>38442</v>
      </c>
    </row>
    <row r="19" spans="1:7" ht="15.95" customHeight="1" x14ac:dyDescent="0.2">
      <c r="A19" s="8"/>
      <c r="D19" s="18" t="s">
        <v>4</v>
      </c>
      <c r="E19" s="3">
        <f>E18</f>
        <v>3442</v>
      </c>
    </row>
    <row r="20" spans="1:7" ht="15.95" customHeight="1" x14ac:dyDescent="0.2">
      <c r="A20" s="19" t="s">
        <v>7</v>
      </c>
      <c r="C20" s="30"/>
      <c r="G20" s="8"/>
    </row>
    <row r="21" spans="1:7" ht="15.95" customHeight="1" x14ac:dyDescent="0.2">
      <c r="A21" s="4">
        <v>31000572</v>
      </c>
      <c r="B21" s="4">
        <v>548030</v>
      </c>
      <c r="D21" s="9" t="s">
        <v>55</v>
      </c>
      <c r="E21" s="3">
        <v>5165</v>
      </c>
      <c r="F21" s="3">
        <f>35000+E21</f>
        <v>40165</v>
      </c>
      <c r="G21" s="8"/>
    </row>
    <row r="22" spans="1:7" ht="15.95" customHeight="1" x14ac:dyDescent="0.2">
      <c r="A22" s="4">
        <v>90100519</v>
      </c>
      <c r="B22" s="4">
        <v>590310</v>
      </c>
      <c r="D22" s="9" t="s">
        <v>16</v>
      </c>
      <c r="E22" s="20">
        <v>-1723</v>
      </c>
      <c r="G22" s="8"/>
    </row>
    <row r="23" spans="1:7" ht="13.5" customHeight="1" x14ac:dyDescent="0.2">
      <c r="A23" s="21"/>
      <c r="B23" s="4"/>
      <c r="C23" s="17"/>
      <c r="D23" s="18" t="s">
        <v>4</v>
      </c>
      <c r="E23" s="3">
        <f>SUBTOTAL(9,E21:E22)</f>
        <v>3442</v>
      </c>
      <c r="F23" s="9"/>
      <c r="G23" s="8"/>
    </row>
    <row r="24" spans="1:7" ht="15.75" customHeight="1" x14ac:dyDescent="0.2">
      <c r="A24" s="17" t="s">
        <v>57</v>
      </c>
      <c r="B24" s="4"/>
      <c r="C24" s="17"/>
      <c r="D24" s="18"/>
      <c r="F24" s="9"/>
      <c r="G24" s="31"/>
    </row>
    <row r="25" spans="1:7" ht="15.75" customHeight="1" x14ac:dyDescent="0.2">
      <c r="A25" s="32" t="s">
        <v>135</v>
      </c>
      <c r="B25" s="4"/>
      <c r="C25" s="17"/>
      <c r="D25" s="18"/>
      <c r="F25" s="9"/>
      <c r="G25" s="31"/>
    </row>
    <row r="26" spans="1:7" ht="6.75" customHeight="1" x14ac:dyDescent="0.2">
      <c r="A26" s="32"/>
      <c r="B26" s="4"/>
      <c r="C26" s="17"/>
      <c r="D26" s="18"/>
      <c r="F26" s="9"/>
      <c r="G26" s="31"/>
    </row>
    <row r="27" spans="1:7" ht="15.75" customHeight="1" x14ac:dyDescent="0.2">
      <c r="A27" s="19" t="s">
        <v>6</v>
      </c>
      <c r="C27" s="30"/>
      <c r="G27" s="31"/>
    </row>
    <row r="28" spans="1:7" ht="15.75" customHeight="1" x14ac:dyDescent="0.2">
      <c r="A28" s="4">
        <v>3123472</v>
      </c>
      <c r="B28" s="4">
        <v>347200</v>
      </c>
      <c r="D28" s="9" t="s">
        <v>58</v>
      </c>
      <c r="E28" s="20">
        <v>10000</v>
      </c>
      <c r="F28" s="3">
        <f>60000+E28</f>
        <v>70000</v>
      </c>
      <c r="G28" s="33"/>
    </row>
    <row r="29" spans="1:7" ht="15.75" customHeight="1" x14ac:dyDescent="0.2">
      <c r="A29" s="21"/>
      <c r="B29" s="4"/>
      <c r="C29" s="17"/>
      <c r="D29" s="18" t="s">
        <v>4</v>
      </c>
      <c r="E29" s="3">
        <f>SUBTOTAL(9,E28:E28)</f>
        <v>10000</v>
      </c>
      <c r="F29" s="9"/>
      <c r="G29" s="31"/>
    </row>
    <row r="30" spans="1:7" ht="15.75" customHeight="1" x14ac:dyDescent="0.2">
      <c r="A30" s="19" t="s">
        <v>7</v>
      </c>
      <c r="C30" s="30"/>
      <c r="G30" s="31"/>
    </row>
    <row r="31" spans="1:7" ht="15.75" customHeight="1" x14ac:dyDescent="0.2">
      <c r="A31" s="4" t="s">
        <v>59</v>
      </c>
      <c r="B31" s="5" t="s">
        <v>136</v>
      </c>
      <c r="C31" s="30"/>
      <c r="D31" s="9" t="s">
        <v>68</v>
      </c>
      <c r="E31" s="3">
        <v>-48000</v>
      </c>
      <c r="F31" s="3">
        <f>60000+E31</f>
        <v>12000</v>
      </c>
      <c r="G31" s="31"/>
    </row>
    <row r="32" spans="1:7" ht="15.75" customHeight="1" x14ac:dyDescent="0.2">
      <c r="A32" s="4" t="s">
        <v>137</v>
      </c>
      <c r="B32" s="5" t="s">
        <v>138</v>
      </c>
      <c r="C32" s="30"/>
      <c r="D32" s="9" t="s">
        <v>27</v>
      </c>
      <c r="E32" s="3">
        <v>48000</v>
      </c>
      <c r="F32" s="3">
        <f>15829275.88+E32</f>
        <v>15877275.880000001</v>
      </c>
      <c r="G32" s="31"/>
    </row>
    <row r="33" spans="1:7" ht="15.75" customHeight="1" x14ac:dyDescent="0.2">
      <c r="A33" s="4" t="s">
        <v>59</v>
      </c>
      <c r="B33" s="5" t="s">
        <v>60</v>
      </c>
      <c r="C33" s="30"/>
      <c r="D33" s="9" t="s">
        <v>58</v>
      </c>
      <c r="E33" s="20">
        <v>10000</v>
      </c>
      <c r="F33" s="3">
        <f>43000+E33</f>
        <v>53000</v>
      </c>
      <c r="G33" s="31"/>
    </row>
    <row r="34" spans="1:7" ht="15.75" customHeight="1" x14ac:dyDescent="0.2">
      <c r="A34" s="21"/>
      <c r="B34" s="4"/>
      <c r="C34" s="17"/>
      <c r="D34" s="18" t="s">
        <v>4</v>
      </c>
      <c r="E34" s="3">
        <f>SUBTOTAL(9,E31:E33)</f>
        <v>10000</v>
      </c>
      <c r="F34" s="9"/>
      <c r="G34" s="31"/>
    </row>
    <row r="35" spans="1:7" ht="15.75" customHeight="1" x14ac:dyDescent="0.2">
      <c r="A35" s="17" t="s">
        <v>92</v>
      </c>
      <c r="B35" s="4"/>
      <c r="C35" s="17"/>
      <c r="D35" s="18"/>
      <c r="F35" s="9"/>
    </row>
    <row r="36" spans="1:7" ht="15.75" customHeight="1" x14ac:dyDescent="0.2">
      <c r="A36" s="19" t="s">
        <v>6</v>
      </c>
    </row>
    <row r="37" spans="1:7" ht="15.75" customHeight="1" x14ac:dyDescent="0.2">
      <c r="A37" s="4">
        <v>5303123</v>
      </c>
      <c r="B37" s="4">
        <v>312510</v>
      </c>
      <c r="C37" s="30"/>
      <c r="D37" s="9" t="s">
        <v>91</v>
      </c>
      <c r="E37" s="20">
        <v>109006</v>
      </c>
      <c r="F37" s="3">
        <f>585000+E37</f>
        <v>694006</v>
      </c>
    </row>
    <row r="38" spans="1:7" ht="15.75" customHeight="1" x14ac:dyDescent="0.2">
      <c r="C38" s="30"/>
      <c r="D38" s="18" t="s">
        <v>4</v>
      </c>
      <c r="E38" s="3">
        <f>SUBTOTAL(9,E37:E37)</f>
        <v>109006</v>
      </c>
    </row>
    <row r="39" spans="1:7" ht="15.75" customHeight="1" x14ac:dyDescent="0.2">
      <c r="A39" s="19" t="s">
        <v>7</v>
      </c>
      <c r="C39" s="30"/>
    </row>
    <row r="40" spans="1:7" ht="15.75" customHeight="1" x14ac:dyDescent="0.2">
      <c r="A40" s="4">
        <v>53000522</v>
      </c>
      <c r="B40" s="4">
        <v>522035</v>
      </c>
      <c r="D40" s="9" t="s">
        <v>91</v>
      </c>
      <c r="E40" s="20">
        <v>109006</v>
      </c>
      <c r="F40" s="3">
        <f>585000+E40</f>
        <v>694006</v>
      </c>
    </row>
    <row r="41" spans="1:7" ht="15.75" customHeight="1" x14ac:dyDescent="0.2">
      <c r="A41" s="21"/>
      <c r="B41" s="4"/>
      <c r="C41" s="17"/>
      <c r="D41" s="18" t="s">
        <v>4</v>
      </c>
      <c r="E41" s="3">
        <f>SUBTOTAL(9,E40:E40)</f>
        <v>109006</v>
      </c>
      <c r="F41" s="9"/>
    </row>
    <row r="42" spans="1:7" ht="15" customHeight="1" x14ac:dyDescent="0.2">
      <c r="A42" s="17" t="s">
        <v>93</v>
      </c>
      <c r="B42" s="4"/>
      <c r="C42" s="17"/>
      <c r="D42" s="18"/>
      <c r="F42" s="9"/>
    </row>
    <row r="43" spans="1:7" ht="15.95" customHeight="1" x14ac:dyDescent="0.2">
      <c r="A43" s="19" t="s">
        <v>6</v>
      </c>
    </row>
    <row r="44" spans="1:7" ht="15.95" customHeight="1" x14ac:dyDescent="0.2">
      <c r="A44" s="4">
        <v>4203123</v>
      </c>
      <c r="B44" s="4">
        <v>312520</v>
      </c>
      <c r="C44" s="30"/>
      <c r="D44" s="9" t="s">
        <v>94</v>
      </c>
      <c r="E44" s="20">
        <v>332863</v>
      </c>
      <c r="F44" s="3">
        <f>820000+E44</f>
        <v>1152863</v>
      </c>
    </row>
    <row r="45" spans="1:7" ht="15.95" customHeight="1" x14ac:dyDescent="0.2">
      <c r="C45" s="30"/>
      <c r="D45" s="18" t="s">
        <v>4</v>
      </c>
      <c r="E45" s="3">
        <f>SUBTOTAL(9,E44:E44)</f>
        <v>332863</v>
      </c>
    </row>
    <row r="46" spans="1:7" ht="15.95" customHeight="1" x14ac:dyDescent="0.2">
      <c r="A46" s="19" t="s">
        <v>7</v>
      </c>
      <c r="C46" s="30"/>
    </row>
    <row r="47" spans="1:7" ht="15.95" customHeight="1" x14ac:dyDescent="0.2">
      <c r="A47" s="4">
        <v>42000521</v>
      </c>
      <c r="B47" s="4">
        <v>522025</v>
      </c>
      <c r="D47" s="9" t="s">
        <v>94</v>
      </c>
      <c r="E47" s="20">
        <v>332863</v>
      </c>
      <c r="F47" s="3">
        <f>820000+E47</f>
        <v>1152863</v>
      </c>
    </row>
    <row r="48" spans="1:7" ht="13.5" x14ac:dyDescent="0.2">
      <c r="A48" s="21"/>
      <c r="B48" s="4"/>
      <c r="C48" s="17"/>
      <c r="D48" s="18" t="s">
        <v>4</v>
      </c>
      <c r="E48" s="3">
        <f>E47</f>
        <v>332863</v>
      </c>
      <c r="F48" s="9"/>
    </row>
    <row r="49" spans="1:7" ht="15.75" customHeight="1" x14ac:dyDescent="0.2">
      <c r="A49" s="10" t="s">
        <v>67</v>
      </c>
      <c r="B49" s="11"/>
      <c r="C49" s="11"/>
      <c r="D49" s="11"/>
      <c r="E49" s="12" t="s">
        <v>0</v>
      </c>
      <c r="F49" s="12" t="s">
        <v>1</v>
      </c>
    </row>
    <row r="50" spans="1:7" ht="15.75" customHeight="1" x14ac:dyDescent="0.2">
      <c r="A50" s="13" t="s">
        <v>142</v>
      </c>
      <c r="B50" s="13"/>
      <c r="C50" s="13"/>
      <c r="D50" s="13"/>
      <c r="E50" s="14" t="s">
        <v>2</v>
      </c>
      <c r="F50" s="14" t="s">
        <v>3</v>
      </c>
    </row>
    <row r="51" spans="1:7" ht="15.75" customHeight="1" x14ac:dyDescent="0.2">
      <c r="A51" s="15"/>
      <c r="B51" s="15"/>
      <c r="C51" s="15"/>
      <c r="D51" s="15"/>
      <c r="E51" s="16"/>
      <c r="F51" s="16"/>
    </row>
    <row r="52" spans="1:7" ht="15.95" customHeight="1" x14ac:dyDescent="0.2">
      <c r="A52" s="17" t="s">
        <v>61</v>
      </c>
      <c r="B52" s="4"/>
      <c r="C52" s="17"/>
      <c r="D52" s="18"/>
      <c r="F52" s="9"/>
      <c r="G52" s="8"/>
    </row>
    <row r="53" spans="1:7" ht="15.95" customHeight="1" x14ac:dyDescent="0.2">
      <c r="A53" s="19" t="s">
        <v>6</v>
      </c>
      <c r="B53" s="4"/>
      <c r="C53" s="17"/>
      <c r="D53" s="18"/>
      <c r="F53" s="9"/>
      <c r="G53" s="8"/>
    </row>
    <row r="54" spans="1:7" ht="15.95" customHeight="1" x14ac:dyDescent="0.2">
      <c r="A54" s="5" t="s">
        <v>62</v>
      </c>
      <c r="B54" s="5" t="s">
        <v>63</v>
      </c>
      <c r="D54" s="9" t="s">
        <v>14</v>
      </c>
      <c r="E54" s="20">
        <v>69990</v>
      </c>
      <c r="F54" s="3">
        <f>E54</f>
        <v>69990</v>
      </c>
    </row>
    <row r="55" spans="1:7" ht="15.95" customHeight="1" x14ac:dyDescent="0.2">
      <c r="A55" s="8"/>
      <c r="D55" s="18" t="s">
        <v>4</v>
      </c>
      <c r="E55" s="3">
        <f>E54</f>
        <v>69990</v>
      </c>
    </row>
    <row r="56" spans="1:7" ht="15.95" customHeight="1" x14ac:dyDescent="0.2">
      <c r="A56" s="19" t="s">
        <v>7</v>
      </c>
      <c r="C56" s="30"/>
      <c r="G56" s="8"/>
    </row>
    <row r="57" spans="1:7" ht="15.95" customHeight="1" x14ac:dyDescent="0.2">
      <c r="A57" s="4">
        <v>42000521</v>
      </c>
      <c r="B57" s="4">
        <v>564005</v>
      </c>
      <c r="D57" s="9" t="s">
        <v>64</v>
      </c>
      <c r="E57" s="20">
        <v>69990</v>
      </c>
      <c r="F57" s="3">
        <f>2029595+E57</f>
        <v>2099585</v>
      </c>
      <c r="G57" s="8"/>
    </row>
    <row r="58" spans="1:7" ht="13.5" customHeight="1" x14ac:dyDescent="0.2">
      <c r="A58" s="21"/>
      <c r="B58" s="4"/>
      <c r="C58" s="17"/>
      <c r="D58" s="18" t="s">
        <v>4</v>
      </c>
      <c r="E58" s="3">
        <f>E57</f>
        <v>69990</v>
      </c>
      <c r="F58" s="9"/>
      <c r="G58" s="8"/>
    </row>
    <row r="59" spans="1:7" ht="15.95" customHeight="1" x14ac:dyDescent="0.2">
      <c r="A59" s="17" t="s">
        <v>18</v>
      </c>
      <c r="B59" s="4"/>
      <c r="C59" s="17"/>
      <c r="D59" s="18"/>
      <c r="F59" s="9"/>
      <c r="G59" s="8"/>
    </row>
    <row r="60" spans="1:7" ht="15.95" customHeight="1" x14ac:dyDescent="0.2">
      <c r="A60" s="19" t="s">
        <v>6</v>
      </c>
      <c r="B60" s="4"/>
      <c r="C60" s="17"/>
      <c r="D60" s="18"/>
      <c r="F60" s="9"/>
      <c r="G60" s="8"/>
    </row>
    <row r="61" spans="1:7" ht="15.95" customHeight="1" x14ac:dyDescent="0.2">
      <c r="A61" s="5" t="s">
        <v>34</v>
      </c>
      <c r="B61" s="5" t="s">
        <v>31</v>
      </c>
      <c r="D61" s="9" t="s">
        <v>15</v>
      </c>
      <c r="E61" s="3">
        <v>3500000</v>
      </c>
      <c r="F61" s="3">
        <f>2000000+E61</f>
        <v>5500000</v>
      </c>
    </row>
    <row r="62" spans="1:7" ht="15.95" customHeight="1" x14ac:dyDescent="0.2">
      <c r="A62" s="5" t="s">
        <v>89</v>
      </c>
      <c r="B62" s="5" t="s">
        <v>88</v>
      </c>
      <c r="D62" s="9" t="s">
        <v>85</v>
      </c>
      <c r="E62" s="3">
        <v>800000</v>
      </c>
      <c r="F62" s="3">
        <f>4050000+E62</f>
        <v>4850000</v>
      </c>
    </row>
    <row r="63" spans="1:7" ht="15.95" customHeight="1" x14ac:dyDescent="0.2">
      <c r="A63" s="5" t="s">
        <v>33</v>
      </c>
      <c r="B63" s="5" t="s">
        <v>29</v>
      </c>
      <c r="D63" s="9" t="s">
        <v>30</v>
      </c>
      <c r="E63" s="3">
        <v>700000</v>
      </c>
      <c r="F63" s="3">
        <f>9500000+E63</f>
        <v>10200000</v>
      </c>
    </row>
    <row r="64" spans="1:7" ht="15.95" customHeight="1" x14ac:dyDescent="0.2">
      <c r="A64" s="5" t="s">
        <v>32</v>
      </c>
      <c r="B64" s="5" t="s">
        <v>28</v>
      </c>
      <c r="D64" s="9" t="s">
        <v>35</v>
      </c>
      <c r="E64" s="3">
        <v>500000</v>
      </c>
      <c r="F64" s="3">
        <f>52624159+E64</f>
        <v>53124159</v>
      </c>
    </row>
    <row r="65" spans="1:9" ht="15.95" customHeight="1" x14ac:dyDescent="0.2">
      <c r="A65" s="5" t="s">
        <v>90</v>
      </c>
      <c r="B65" s="5" t="s">
        <v>87</v>
      </c>
      <c r="D65" s="9" t="s">
        <v>86</v>
      </c>
      <c r="E65" s="20">
        <v>450000</v>
      </c>
      <c r="F65" s="3">
        <f>225000+E65</f>
        <v>675000</v>
      </c>
    </row>
    <row r="66" spans="1:9" ht="15.95" customHeight="1" x14ac:dyDescent="0.2">
      <c r="D66" s="18" t="s">
        <v>4</v>
      </c>
      <c r="E66" s="3">
        <f>SUBTOTAL(9,E61:E65)</f>
        <v>5950000</v>
      </c>
    </row>
    <row r="67" spans="1:9" ht="15.95" customHeight="1" x14ac:dyDescent="0.2">
      <c r="A67" s="19" t="s">
        <v>7</v>
      </c>
      <c r="C67" s="30"/>
      <c r="G67" s="8"/>
    </row>
    <row r="68" spans="1:9" ht="15.95" customHeight="1" x14ac:dyDescent="0.2">
      <c r="A68" s="4">
        <v>90100519</v>
      </c>
      <c r="B68" s="5" t="s">
        <v>140</v>
      </c>
      <c r="C68" s="30"/>
      <c r="D68" s="9" t="s">
        <v>16</v>
      </c>
      <c r="E68" s="3">
        <v>-4675000</v>
      </c>
      <c r="F68" s="3">
        <f>956729+4200000+E68</f>
        <v>481729</v>
      </c>
      <c r="G68" s="8"/>
    </row>
    <row r="69" spans="1:9" ht="15.95" customHeight="1" x14ac:dyDescent="0.2">
      <c r="A69" s="4">
        <v>90100581</v>
      </c>
      <c r="B69" s="4">
        <v>591070</v>
      </c>
      <c r="D69" s="9" t="s">
        <v>27</v>
      </c>
      <c r="E69" s="20">
        <v>10625000</v>
      </c>
      <c r="F69" s="3">
        <f>15829275.88+E69</f>
        <v>26454275.880000003</v>
      </c>
    </row>
    <row r="70" spans="1:9" ht="15" customHeight="1" x14ac:dyDescent="0.2">
      <c r="A70" s="21"/>
      <c r="B70" s="4"/>
      <c r="C70" s="17"/>
      <c r="D70" s="18"/>
      <c r="E70" s="3">
        <f>SUBTOTAL(9,E68:E69)</f>
        <v>5950000</v>
      </c>
      <c r="F70" s="9"/>
    </row>
    <row r="71" spans="1:9" ht="9.75" customHeight="1" x14ac:dyDescent="0.2">
      <c r="C71" s="30"/>
      <c r="D71" s="18"/>
      <c r="I71" s="34"/>
    </row>
    <row r="72" spans="1:9" ht="15.95" customHeight="1" thickBot="1" x14ac:dyDescent="0.25">
      <c r="A72" s="17"/>
      <c r="D72" s="22" t="s">
        <v>8</v>
      </c>
      <c r="E72" s="36">
        <f>E70+E58+E34+E23+E14+E48+E41</f>
        <v>6477721</v>
      </c>
      <c r="F72" s="2"/>
      <c r="I72" s="34"/>
    </row>
    <row r="73" spans="1:9" ht="15.95" customHeight="1" thickTop="1" x14ac:dyDescent="0.2">
      <c r="A73" s="9"/>
      <c r="C73" s="9"/>
      <c r="D73" s="23"/>
      <c r="E73" s="1"/>
      <c r="I73" s="34"/>
    </row>
    <row r="74" spans="1:9" ht="15.75" customHeight="1" x14ac:dyDescent="0.2">
      <c r="A74" s="10" t="s">
        <v>66</v>
      </c>
      <c r="B74" s="11"/>
      <c r="C74" s="11"/>
      <c r="D74" s="11"/>
      <c r="E74" s="12" t="s">
        <v>0</v>
      </c>
      <c r="F74" s="12" t="s">
        <v>1</v>
      </c>
    </row>
    <row r="75" spans="1:9" ht="15.75" customHeight="1" x14ac:dyDescent="0.2">
      <c r="A75" s="13"/>
      <c r="B75" s="13"/>
      <c r="C75" s="13"/>
      <c r="D75" s="13"/>
      <c r="E75" s="14" t="s">
        <v>2</v>
      </c>
      <c r="F75" s="14" t="s">
        <v>3</v>
      </c>
    </row>
    <row r="76" spans="1:9" ht="9.75" customHeight="1" x14ac:dyDescent="0.2">
      <c r="A76" s="15"/>
      <c r="B76" s="15"/>
      <c r="C76" s="15"/>
      <c r="D76" s="15"/>
      <c r="E76" s="16"/>
      <c r="F76" s="16"/>
    </row>
    <row r="77" spans="1:9" ht="15.95" customHeight="1" x14ac:dyDescent="0.2">
      <c r="A77" s="17" t="s">
        <v>81</v>
      </c>
      <c r="B77" s="4"/>
      <c r="C77" s="17"/>
      <c r="D77" s="18"/>
      <c r="F77" s="9"/>
      <c r="G77" s="8"/>
    </row>
    <row r="78" spans="1:9" ht="15.95" customHeight="1" x14ac:dyDescent="0.2">
      <c r="A78" s="29" t="s">
        <v>82</v>
      </c>
      <c r="B78" s="4"/>
      <c r="C78" s="17"/>
      <c r="D78" s="18"/>
      <c r="F78" s="9"/>
      <c r="G78" s="8"/>
    </row>
    <row r="79" spans="1:9" ht="6.75" customHeight="1" x14ac:dyDescent="0.2">
      <c r="A79" s="17"/>
      <c r="B79" s="4"/>
      <c r="C79" s="17"/>
      <c r="D79" s="18"/>
      <c r="F79" s="9"/>
      <c r="G79" s="8"/>
    </row>
    <row r="80" spans="1:9" ht="15.95" customHeight="1" x14ac:dyDescent="0.2">
      <c r="A80" s="19" t="s">
        <v>6</v>
      </c>
      <c r="C80" s="30"/>
      <c r="G80" s="8"/>
    </row>
    <row r="81" spans="1:9" ht="15.95" customHeight="1" x14ac:dyDescent="0.2">
      <c r="A81" s="4">
        <v>9413611</v>
      </c>
      <c r="B81" s="4">
        <v>361100</v>
      </c>
      <c r="D81" s="9" t="s">
        <v>84</v>
      </c>
      <c r="E81" s="20">
        <v>1100000</v>
      </c>
      <c r="F81" s="3">
        <f>1800000+E81</f>
        <v>2900000</v>
      </c>
      <c r="G81" s="8"/>
    </row>
    <row r="82" spans="1:9" ht="13.5" customHeight="1" x14ac:dyDescent="0.2">
      <c r="A82" s="21"/>
      <c r="B82" s="4"/>
      <c r="C82" s="17"/>
      <c r="D82" s="18" t="s">
        <v>4</v>
      </c>
      <c r="E82" s="3">
        <f>SUBTOTAL(9,E81:E81)</f>
        <v>1100000</v>
      </c>
      <c r="F82" s="9"/>
      <c r="G82" s="8"/>
    </row>
    <row r="83" spans="1:9" ht="15.95" customHeight="1" x14ac:dyDescent="0.2">
      <c r="A83" s="19" t="s">
        <v>83</v>
      </c>
      <c r="C83" s="30"/>
      <c r="G83" s="8"/>
    </row>
    <row r="84" spans="1:9" ht="15.95" customHeight="1" x14ac:dyDescent="0.2">
      <c r="A84" s="4">
        <v>94100587</v>
      </c>
      <c r="B84" s="4">
        <v>591740</v>
      </c>
      <c r="D84" s="9" t="s">
        <v>69</v>
      </c>
      <c r="E84" s="20">
        <v>1100000</v>
      </c>
      <c r="F84" s="3">
        <f>4745000+E84</f>
        <v>5845000</v>
      </c>
      <c r="G84" s="8"/>
    </row>
    <row r="85" spans="1:9" ht="13.5" customHeight="1" x14ac:dyDescent="0.2">
      <c r="A85" s="21"/>
      <c r="B85" s="4"/>
      <c r="C85" s="17"/>
      <c r="D85" s="18" t="s">
        <v>4</v>
      </c>
      <c r="E85" s="3">
        <f>SUBTOTAL(9,E84:E84)</f>
        <v>1100000</v>
      </c>
      <c r="F85" s="9"/>
      <c r="G85" s="8"/>
    </row>
    <row r="86" spans="1:9" ht="13.5" customHeight="1" x14ac:dyDescent="0.2">
      <c r="A86" s="21"/>
      <c r="B86" s="4"/>
      <c r="C86" s="17"/>
      <c r="D86" s="18"/>
      <c r="F86" s="9"/>
      <c r="G86" s="8"/>
    </row>
    <row r="87" spans="1:9" ht="15.95" customHeight="1" thickBot="1" x14ac:dyDescent="0.25">
      <c r="A87" s="17"/>
      <c r="D87" s="22" t="s">
        <v>141</v>
      </c>
      <c r="E87" s="36">
        <f>E85</f>
        <v>1100000</v>
      </c>
      <c r="F87" s="2"/>
      <c r="I87" s="34"/>
    </row>
    <row r="88" spans="1:9" ht="13.5" customHeight="1" thickTop="1" x14ac:dyDescent="0.2">
      <c r="A88" s="21"/>
      <c r="B88" s="4"/>
      <c r="C88" s="17"/>
      <c r="D88" s="18"/>
      <c r="F88" s="9"/>
      <c r="G88" s="8"/>
    </row>
    <row r="89" spans="1:9" ht="15.95" customHeight="1" x14ac:dyDescent="0.2">
      <c r="A89" s="24" t="s">
        <v>9</v>
      </c>
      <c r="B89" s="24"/>
      <c r="C89" s="24"/>
      <c r="D89" s="24"/>
      <c r="E89" s="12" t="s">
        <v>0</v>
      </c>
      <c r="F89" s="12" t="s">
        <v>1</v>
      </c>
    </row>
    <row r="90" spans="1:9" ht="15.95" customHeight="1" x14ac:dyDescent="0.2">
      <c r="A90" s="25"/>
      <c r="B90" s="25"/>
      <c r="C90" s="25"/>
      <c r="D90" s="25"/>
      <c r="E90" s="14" t="s">
        <v>2</v>
      </c>
      <c r="F90" s="14" t="s">
        <v>3</v>
      </c>
    </row>
    <row r="91" spans="1:9" ht="15.95" customHeight="1" x14ac:dyDescent="0.2">
      <c r="A91" s="26"/>
      <c r="B91" s="26"/>
      <c r="C91" s="26"/>
      <c r="D91" s="26"/>
      <c r="E91" s="16"/>
      <c r="F91" s="16"/>
    </row>
    <row r="92" spans="1:9" ht="15.95" customHeight="1" x14ac:dyDescent="0.2">
      <c r="A92" s="21" t="s">
        <v>11</v>
      </c>
      <c r="B92" s="26"/>
      <c r="C92" s="26"/>
      <c r="D92" s="26"/>
      <c r="E92" s="16"/>
      <c r="F92" s="16"/>
    </row>
    <row r="93" spans="1:9" ht="15.95" customHeight="1" x14ac:dyDescent="0.2">
      <c r="A93" s="21"/>
      <c r="B93" s="26"/>
      <c r="C93" s="26"/>
      <c r="D93" s="26"/>
      <c r="E93" s="16"/>
      <c r="F93" s="16"/>
    </row>
    <row r="94" spans="1:9" ht="15.95" customHeight="1" x14ac:dyDescent="0.2">
      <c r="A94" s="27" t="s">
        <v>139</v>
      </c>
      <c r="D94" s="22"/>
    </row>
    <row r="95" spans="1:9" ht="15.95" customHeight="1" x14ac:dyDescent="0.2">
      <c r="A95" s="8"/>
      <c r="D95" s="22"/>
    </row>
    <row r="96" spans="1:9" ht="15.95" customHeight="1" x14ac:dyDescent="0.2">
      <c r="A96" s="19" t="s">
        <v>6</v>
      </c>
      <c r="D96" s="22"/>
      <c r="E96" s="1"/>
    </row>
    <row r="97" spans="1:6" ht="15.95" customHeight="1" x14ac:dyDescent="0.2">
      <c r="A97" s="5" t="s">
        <v>49</v>
      </c>
      <c r="B97" s="5" t="s">
        <v>50</v>
      </c>
      <c r="C97" s="5" t="s">
        <v>51</v>
      </c>
      <c r="D97" s="28" t="s">
        <v>48</v>
      </c>
      <c r="E97" s="20">
        <v>48000</v>
      </c>
      <c r="F97" s="3">
        <f>75000+E97</f>
        <v>123000</v>
      </c>
    </row>
    <row r="98" spans="1:6" ht="15.95" customHeight="1" x14ac:dyDescent="0.2">
      <c r="A98" s="9"/>
      <c r="B98" s="9"/>
      <c r="C98" s="9"/>
      <c r="D98" s="18" t="s">
        <v>4</v>
      </c>
      <c r="E98" s="3">
        <f>SUM(E97:E97)</f>
        <v>48000</v>
      </c>
    </row>
    <row r="99" spans="1:6" ht="15.95" customHeight="1" x14ac:dyDescent="0.2">
      <c r="A99" s="19" t="s">
        <v>10</v>
      </c>
    </row>
    <row r="100" spans="1:6" ht="15.95" customHeight="1" x14ac:dyDescent="0.2">
      <c r="A100" s="5" t="s">
        <v>46</v>
      </c>
      <c r="B100" s="5" t="s">
        <v>47</v>
      </c>
      <c r="C100" s="5" t="s">
        <v>51</v>
      </c>
      <c r="D100" s="28" t="s">
        <v>48</v>
      </c>
      <c r="E100" s="20">
        <v>48000</v>
      </c>
      <c r="F100" s="3">
        <v>48000</v>
      </c>
    </row>
    <row r="101" spans="1:6" ht="15.95" customHeight="1" x14ac:dyDescent="0.2">
      <c r="C101" s="5"/>
      <c r="D101" s="18" t="s">
        <v>4</v>
      </c>
      <c r="E101" s="3">
        <f>SUBTOTAL(9,E100)</f>
        <v>48000</v>
      </c>
    </row>
    <row r="102" spans="1:6" ht="15.95" customHeight="1" x14ac:dyDescent="0.2">
      <c r="C102" s="5"/>
      <c r="D102" s="18"/>
    </row>
    <row r="103" spans="1:6" ht="15.95" customHeight="1" x14ac:dyDescent="0.2">
      <c r="A103" s="27" t="s">
        <v>109</v>
      </c>
      <c r="D103" s="22"/>
    </row>
    <row r="104" spans="1:6" ht="15.95" customHeight="1" x14ac:dyDescent="0.2">
      <c r="A104" s="8"/>
      <c r="D104" s="22"/>
    </row>
    <row r="105" spans="1:6" ht="15.95" customHeight="1" x14ac:dyDescent="0.2">
      <c r="A105" s="19" t="s">
        <v>6</v>
      </c>
      <c r="D105" s="22"/>
      <c r="E105" s="1"/>
    </row>
    <row r="106" spans="1:6" ht="15.95" customHeight="1" x14ac:dyDescent="0.2">
      <c r="A106" s="5" t="s">
        <v>113</v>
      </c>
      <c r="B106" s="5" t="s">
        <v>101</v>
      </c>
      <c r="C106" s="5" t="s">
        <v>112</v>
      </c>
      <c r="D106" s="28" t="s">
        <v>114</v>
      </c>
      <c r="E106" s="20">
        <v>500000</v>
      </c>
      <c r="F106" s="3">
        <f>550000+E106</f>
        <v>1050000</v>
      </c>
    </row>
    <row r="107" spans="1:6" ht="15.95" customHeight="1" x14ac:dyDescent="0.2">
      <c r="A107" s="9"/>
      <c r="B107" s="9"/>
      <c r="C107" s="9"/>
      <c r="D107" s="18" t="s">
        <v>4</v>
      </c>
      <c r="E107" s="3">
        <f>SUM(E106:E106)</f>
        <v>500000</v>
      </c>
    </row>
    <row r="108" spans="1:6" ht="15.95" customHeight="1" x14ac:dyDescent="0.2">
      <c r="A108" s="19" t="s">
        <v>10</v>
      </c>
    </row>
    <row r="109" spans="1:6" ht="15.95" customHeight="1" x14ac:dyDescent="0.2">
      <c r="A109" s="5" t="s">
        <v>110</v>
      </c>
      <c r="B109" s="5" t="s">
        <v>111</v>
      </c>
      <c r="C109" s="5" t="s">
        <v>112</v>
      </c>
      <c r="D109" s="28" t="s">
        <v>19</v>
      </c>
      <c r="E109" s="20">
        <v>500000</v>
      </c>
      <c r="F109" s="3">
        <f>550000+E109</f>
        <v>1050000</v>
      </c>
    </row>
    <row r="110" spans="1:6" ht="15.95" customHeight="1" x14ac:dyDescent="0.2">
      <c r="C110" s="5"/>
      <c r="D110" s="18" t="s">
        <v>4</v>
      </c>
      <c r="E110" s="3">
        <f>SUBTOTAL(9,E109)</f>
        <v>500000</v>
      </c>
    </row>
    <row r="111" spans="1:6" ht="15.95" customHeight="1" x14ac:dyDescent="0.2">
      <c r="A111" s="27" t="s">
        <v>147</v>
      </c>
      <c r="D111" s="22"/>
    </row>
    <row r="112" spans="1:6" ht="15.95" customHeight="1" x14ac:dyDescent="0.2">
      <c r="A112" s="8"/>
      <c r="D112" s="22"/>
    </row>
    <row r="113" spans="1:6" ht="15.95" customHeight="1" x14ac:dyDescent="0.2">
      <c r="A113" s="19" t="s">
        <v>6</v>
      </c>
      <c r="D113" s="22"/>
      <c r="E113" s="1"/>
    </row>
    <row r="114" spans="1:6" ht="15.95" customHeight="1" x14ac:dyDescent="0.2">
      <c r="A114" s="5" t="s">
        <v>113</v>
      </c>
      <c r="B114" s="5" t="s">
        <v>101</v>
      </c>
      <c r="C114" s="5" t="s">
        <v>145</v>
      </c>
      <c r="D114" s="28" t="s">
        <v>114</v>
      </c>
      <c r="E114" s="20">
        <v>1500000</v>
      </c>
      <c r="F114" s="3">
        <f>E114</f>
        <v>1500000</v>
      </c>
    </row>
    <row r="115" spans="1:6" ht="15.95" customHeight="1" x14ac:dyDescent="0.2">
      <c r="A115" s="9"/>
      <c r="B115" s="9"/>
      <c r="C115" s="9"/>
      <c r="D115" s="18" t="s">
        <v>4</v>
      </c>
      <c r="E115" s="3">
        <f>SUM(E114:E114)</f>
        <v>1500000</v>
      </c>
    </row>
    <row r="116" spans="1:6" ht="15.95" customHeight="1" x14ac:dyDescent="0.2">
      <c r="A116" s="19" t="s">
        <v>10</v>
      </c>
    </row>
    <row r="117" spans="1:6" ht="15.95" customHeight="1" x14ac:dyDescent="0.2">
      <c r="A117" s="5" t="s">
        <v>110</v>
      </c>
      <c r="B117" s="5" t="s">
        <v>146</v>
      </c>
      <c r="C117" s="5" t="s">
        <v>145</v>
      </c>
      <c r="D117" s="28" t="s">
        <v>118</v>
      </c>
      <c r="E117" s="20">
        <v>1500000</v>
      </c>
      <c r="F117" s="3">
        <f>E117</f>
        <v>1500000</v>
      </c>
    </row>
    <row r="118" spans="1:6" ht="15.95" customHeight="1" x14ac:dyDescent="0.2">
      <c r="C118" s="5"/>
      <c r="D118" s="18" t="s">
        <v>4</v>
      </c>
      <c r="E118" s="3">
        <f>SUBTOTAL(9,E117)</f>
        <v>1500000</v>
      </c>
    </row>
    <row r="119" spans="1:6" ht="15.95" customHeight="1" x14ac:dyDescent="0.2">
      <c r="A119" s="27" t="s">
        <v>143</v>
      </c>
      <c r="D119" s="22"/>
    </row>
    <row r="120" spans="1:6" ht="15.95" customHeight="1" x14ac:dyDescent="0.2">
      <c r="A120" s="8"/>
      <c r="D120" s="22"/>
    </row>
    <row r="121" spans="1:6" ht="15.95" customHeight="1" x14ac:dyDescent="0.2">
      <c r="A121" s="19" t="s">
        <v>6</v>
      </c>
      <c r="D121" s="22"/>
      <c r="E121" s="1"/>
    </row>
    <row r="122" spans="1:6" ht="15.95" customHeight="1" x14ac:dyDescent="0.2">
      <c r="A122" s="5" t="s">
        <v>115</v>
      </c>
      <c r="B122" s="5" t="s">
        <v>101</v>
      </c>
      <c r="C122" s="5" t="s">
        <v>116</v>
      </c>
      <c r="D122" s="28" t="s">
        <v>114</v>
      </c>
      <c r="E122" s="20">
        <v>1000000</v>
      </c>
      <c r="F122" s="3">
        <f>150000+E122</f>
        <v>1150000</v>
      </c>
    </row>
    <row r="123" spans="1:6" ht="15.95" customHeight="1" x14ac:dyDescent="0.2">
      <c r="A123" s="9"/>
      <c r="B123" s="9"/>
      <c r="C123" s="9"/>
      <c r="D123" s="18" t="s">
        <v>4</v>
      </c>
      <c r="E123" s="3">
        <f>SUM(E122:E122)</f>
        <v>1000000</v>
      </c>
    </row>
    <row r="124" spans="1:6" ht="15.95" customHeight="1" x14ac:dyDescent="0.2">
      <c r="A124" s="19" t="s">
        <v>10</v>
      </c>
    </row>
    <row r="125" spans="1:6" ht="15.95" customHeight="1" x14ac:dyDescent="0.2">
      <c r="A125" s="5" t="s">
        <v>117</v>
      </c>
      <c r="B125" s="5" t="s">
        <v>78</v>
      </c>
      <c r="C125" s="5" t="s">
        <v>116</v>
      </c>
      <c r="D125" s="28" t="s">
        <v>79</v>
      </c>
      <c r="E125" s="20">
        <v>1000000</v>
      </c>
      <c r="F125" s="3">
        <f>150000+E125</f>
        <v>1150000</v>
      </c>
    </row>
    <row r="126" spans="1:6" ht="15.95" customHeight="1" x14ac:dyDescent="0.2">
      <c r="C126" s="5"/>
      <c r="D126" s="18" t="s">
        <v>4</v>
      </c>
      <c r="E126" s="3">
        <f>SUBTOTAL(9,E125)</f>
        <v>1000000</v>
      </c>
    </row>
    <row r="127" spans="1:6" ht="15.95" customHeight="1" x14ac:dyDescent="0.2">
      <c r="A127" s="27" t="s">
        <v>169</v>
      </c>
      <c r="D127" s="22"/>
    </row>
    <row r="128" spans="1:6" ht="15.95" customHeight="1" x14ac:dyDescent="0.2">
      <c r="A128" s="8"/>
      <c r="D128" s="22"/>
    </row>
    <row r="129" spans="1:6" ht="15.95" customHeight="1" x14ac:dyDescent="0.2">
      <c r="A129" s="19" t="s">
        <v>6</v>
      </c>
      <c r="D129" s="22"/>
      <c r="E129" s="1"/>
    </row>
    <row r="130" spans="1:6" ht="15.95" customHeight="1" x14ac:dyDescent="0.2">
      <c r="A130" s="5" t="s">
        <v>115</v>
      </c>
      <c r="B130" s="5" t="s">
        <v>101</v>
      </c>
      <c r="C130" s="5" t="s">
        <v>170</v>
      </c>
      <c r="D130" s="28" t="s">
        <v>114</v>
      </c>
      <c r="E130" s="20">
        <v>75000</v>
      </c>
      <c r="F130" s="3">
        <f>E130</f>
        <v>75000</v>
      </c>
    </row>
    <row r="131" spans="1:6" ht="15.95" customHeight="1" x14ac:dyDescent="0.2">
      <c r="A131" s="9"/>
      <c r="B131" s="9"/>
      <c r="C131" s="9"/>
      <c r="D131" s="18" t="s">
        <v>4</v>
      </c>
      <c r="E131" s="3">
        <f>SUM(E130:E130)</f>
        <v>75000</v>
      </c>
    </row>
    <row r="132" spans="1:6" ht="15.95" customHeight="1" x14ac:dyDescent="0.2">
      <c r="A132" s="19" t="s">
        <v>10</v>
      </c>
    </row>
    <row r="133" spans="1:6" ht="15.95" customHeight="1" x14ac:dyDescent="0.2">
      <c r="A133" s="5" t="s">
        <v>117</v>
      </c>
      <c r="B133" s="5" t="s">
        <v>73</v>
      </c>
      <c r="C133" s="5" t="s">
        <v>170</v>
      </c>
      <c r="D133" s="28" t="s">
        <v>127</v>
      </c>
      <c r="E133" s="20">
        <v>75000</v>
      </c>
      <c r="F133" s="3">
        <f>E133</f>
        <v>75000</v>
      </c>
    </row>
    <row r="134" spans="1:6" ht="15.95" customHeight="1" x14ac:dyDescent="0.2">
      <c r="C134" s="5"/>
      <c r="D134" s="18" t="s">
        <v>4</v>
      </c>
      <c r="E134" s="3">
        <f>SUBTOTAL(9,E133)</f>
        <v>75000</v>
      </c>
    </row>
    <row r="135" spans="1:6" ht="15.95" customHeight="1" x14ac:dyDescent="0.2">
      <c r="C135" s="5"/>
      <c r="D135" s="18"/>
    </row>
    <row r="136" spans="1:6" ht="15.95" customHeight="1" x14ac:dyDescent="0.2">
      <c r="A136" s="24" t="s">
        <v>9</v>
      </c>
      <c r="B136" s="24"/>
      <c r="C136" s="24"/>
      <c r="D136" s="24"/>
      <c r="E136" s="12" t="s">
        <v>0</v>
      </c>
      <c r="F136" s="12" t="s">
        <v>1</v>
      </c>
    </row>
    <row r="137" spans="1:6" ht="15.95" customHeight="1" x14ac:dyDescent="0.2">
      <c r="A137" s="25" t="s">
        <v>142</v>
      </c>
      <c r="B137" s="25"/>
      <c r="C137" s="25"/>
      <c r="D137" s="25"/>
      <c r="E137" s="14" t="s">
        <v>2</v>
      </c>
      <c r="F137" s="14" t="s">
        <v>3</v>
      </c>
    </row>
    <row r="138" spans="1:6" ht="15.95" customHeight="1" x14ac:dyDescent="0.2">
      <c r="A138" s="26"/>
      <c r="B138" s="26"/>
      <c r="C138" s="26"/>
      <c r="D138" s="26"/>
      <c r="E138" s="16"/>
      <c r="F138" s="16"/>
    </row>
    <row r="139" spans="1:6" ht="15.95" customHeight="1" x14ac:dyDescent="0.2">
      <c r="A139" s="27" t="s">
        <v>148</v>
      </c>
      <c r="D139" s="22"/>
    </row>
    <row r="140" spans="1:6" ht="15.95" customHeight="1" x14ac:dyDescent="0.2">
      <c r="A140" s="8"/>
      <c r="D140" s="22"/>
    </row>
    <row r="141" spans="1:6" ht="15.95" customHeight="1" x14ac:dyDescent="0.2">
      <c r="A141" s="19" t="s">
        <v>6</v>
      </c>
      <c r="D141" s="22"/>
      <c r="E141" s="1"/>
    </row>
    <row r="142" spans="1:6" ht="15.95" customHeight="1" x14ac:dyDescent="0.2">
      <c r="A142" s="5" t="s">
        <v>49</v>
      </c>
      <c r="B142" s="5" t="s">
        <v>101</v>
      </c>
      <c r="C142" s="5" t="s">
        <v>149</v>
      </c>
      <c r="D142" s="28" t="s">
        <v>114</v>
      </c>
      <c r="E142" s="20">
        <v>75000</v>
      </c>
      <c r="F142" s="3">
        <f>+E142</f>
        <v>75000</v>
      </c>
    </row>
    <row r="143" spans="1:6" ht="15.95" customHeight="1" x14ac:dyDescent="0.2">
      <c r="A143" s="9"/>
      <c r="B143" s="9"/>
      <c r="C143" s="9"/>
      <c r="D143" s="18" t="s">
        <v>4</v>
      </c>
      <c r="E143" s="3">
        <f>SUM(E142:E142)</f>
        <v>75000</v>
      </c>
    </row>
    <row r="144" spans="1:6" ht="15.95" customHeight="1" x14ac:dyDescent="0.2">
      <c r="A144" s="19" t="s">
        <v>10</v>
      </c>
    </row>
    <row r="145" spans="1:6" ht="15.95" customHeight="1" x14ac:dyDescent="0.2">
      <c r="A145" s="5" t="s">
        <v>46</v>
      </c>
      <c r="B145" s="5" t="s">
        <v>47</v>
      </c>
      <c r="C145" s="5" t="s">
        <v>149</v>
      </c>
      <c r="D145" s="28" t="s">
        <v>48</v>
      </c>
      <c r="E145" s="20">
        <v>75000</v>
      </c>
      <c r="F145" s="3">
        <f>+E145</f>
        <v>75000</v>
      </c>
    </row>
    <row r="146" spans="1:6" ht="15.95" customHeight="1" x14ac:dyDescent="0.2">
      <c r="C146" s="5"/>
      <c r="D146" s="18" t="s">
        <v>4</v>
      </c>
      <c r="E146" s="3">
        <f>SUBTOTAL(9,E145)</f>
        <v>75000</v>
      </c>
    </row>
    <row r="147" spans="1:6" ht="15.95" customHeight="1" x14ac:dyDescent="0.2">
      <c r="C147" s="5"/>
      <c r="D147" s="18"/>
    </row>
    <row r="148" spans="1:6" ht="15.95" customHeight="1" x14ac:dyDescent="0.2">
      <c r="A148" s="27" t="s">
        <v>172</v>
      </c>
      <c r="D148" s="22"/>
    </row>
    <row r="149" spans="1:6" ht="15.95" customHeight="1" x14ac:dyDescent="0.2">
      <c r="A149" s="8"/>
      <c r="D149" s="22"/>
    </row>
    <row r="150" spans="1:6" ht="15.95" customHeight="1" x14ac:dyDescent="0.2">
      <c r="A150" s="19" t="s">
        <v>6</v>
      </c>
      <c r="D150" s="22"/>
      <c r="E150" s="1"/>
    </row>
    <row r="151" spans="1:6" ht="15.95" customHeight="1" x14ac:dyDescent="0.2">
      <c r="A151" s="5" t="s">
        <v>130</v>
      </c>
      <c r="B151" s="5" t="s">
        <v>101</v>
      </c>
      <c r="C151" s="5" t="s">
        <v>150</v>
      </c>
      <c r="D151" s="28" t="s">
        <v>114</v>
      </c>
      <c r="E151" s="20">
        <v>100000</v>
      </c>
      <c r="F151" s="3">
        <f>E151</f>
        <v>100000</v>
      </c>
    </row>
    <row r="152" spans="1:6" ht="15.95" customHeight="1" x14ac:dyDescent="0.2">
      <c r="A152" s="9"/>
      <c r="B152" s="9"/>
      <c r="C152" s="9"/>
      <c r="D152" s="18" t="s">
        <v>4</v>
      </c>
      <c r="E152" s="3">
        <f>SUM(E151:E151)</f>
        <v>100000</v>
      </c>
    </row>
    <row r="153" spans="1:6" ht="15.95" customHeight="1" x14ac:dyDescent="0.2">
      <c r="A153" s="19" t="s">
        <v>10</v>
      </c>
    </row>
    <row r="154" spans="1:6" ht="15.95" customHeight="1" x14ac:dyDescent="0.2">
      <c r="A154" s="5" t="s">
        <v>131</v>
      </c>
      <c r="B154" s="5" t="s">
        <v>151</v>
      </c>
      <c r="C154" s="5" t="s">
        <v>150</v>
      </c>
      <c r="D154" s="28" t="s">
        <v>120</v>
      </c>
      <c r="E154" s="20">
        <v>100000</v>
      </c>
      <c r="F154" s="3">
        <f>E154</f>
        <v>100000</v>
      </c>
    </row>
    <row r="155" spans="1:6" ht="15.95" customHeight="1" x14ac:dyDescent="0.2">
      <c r="C155" s="5"/>
      <c r="D155" s="18" t="s">
        <v>4</v>
      </c>
      <c r="E155" s="3">
        <f>SUBTOTAL(9,E154)</f>
        <v>100000</v>
      </c>
    </row>
    <row r="156" spans="1:6" ht="15.95" customHeight="1" x14ac:dyDescent="0.2">
      <c r="C156" s="5"/>
      <c r="D156" s="18"/>
    </row>
    <row r="157" spans="1:6" ht="15.95" customHeight="1" x14ac:dyDescent="0.2">
      <c r="A157" s="27" t="s">
        <v>152</v>
      </c>
      <c r="D157" s="22"/>
    </row>
    <row r="158" spans="1:6" ht="15.95" customHeight="1" x14ac:dyDescent="0.2">
      <c r="A158" s="8"/>
      <c r="D158" s="22"/>
    </row>
    <row r="159" spans="1:6" ht="15.95" customHeight="1" x14ac:dyDescent="0.2">
      <c r="A159" s="19" t="s">
        <v>6</v>
      </c>
      <c r="D159" s="22"/>
      <c r="E159" s="1"/>
    </row>
    <row r="160" spans="1:6" ht="15.95" customHeight="1" x14ac:dyDescent="0.2">
      <c r="A160" s="5" t="s">
        <v>153</v>
      </c>
      <c r="B160" s="5" t="s">
        <v>101</v>
      </c>
      <c r="C160" s="5" t="s">
        <v>154</v>
      </c>
      <c r="D160" s="28" t="s">
        <v>114</v>
      </c>
      <c r="E160" s="20">
        <v>100000</v>
      </c>
      <c r="F160" s="3">
        <f>E160</f>
        <v>100000</v>
      </c>
    </row>
    <row r="161" spans="1:6" ht="15.95" customHeight="1" x14ac:dyDescent="0.2">
      <c r="A161" s="9"/>
      <c r="B161" s="9"/>
      <c r="C161" s="9"/>
      <c r="D161" s="18" t="s">
        <v>4</v>
      </c>
      <c r="E161" s="3">
        <f>SUM(E160:E160)</f>
        <v>100000</v>
      </c>
    </row>
    <row r="162" spans="1:6" ht="15.95" customHeight="1" x14ac:dyDescent="0.2">
      <c r="A162" s="19" t="s">
        <v>10</v>
      </c>
    </row>
    <row r="163" spans="1:6" ht="15.95" customHeight="1" x14ac:dyDescent="0.2">
      <c r="A163" s="5" t="s">
        <v>155</v>
      </c>
      <c r="B163" s="5" t="s">
        <v>156</v>
      </c>
      <c r="C163" s="5" t="s">
        <v>154</v>
      </c>
      <c r="D163" s="28" t="s">
        <v>157</v>
      </c>
      <c r="E163" s="20">
        <v>100000</v>
      </c>
      <c r="F163" s="3">
        <f>E163</f>
        <v>100000</v>
      </c>
    </row>
    <row r="164" spans="1:6" ht="15.95" customHeight="1" x14ac:dyDescent="0.2">
      <c r="C164" s="5"/>
      <c r="D164" s="18" t="s">
        <v>4</v>
      </c>
      <c r="E164" s="3">
        <f>SUBTOTAL(9,E163)</f>
        <v>100000</v>
      </c>
    </row>
    <row r="165" spans="1:6" ht="15.95" customHeight="1" x14ac:dyDescent="0.2">
      <c r="C165" s="5"/>
      <c r="D165" s="18"/>
    </row>
    <row r="166" spans="1:6" ht="15.95" customHeight="1" x14ac:dyDescent="0.2">
      <c r="A166" s="27" t="s">
        <v>121</v>
      </c>
      <c r="D166" s="22"/>
    </row>
    <row r="167" spans="1:6" ht="15.95" customHeight="1" x14ac:dyDescent="0.2">
      <c r="A167" s="8"/>
      <c r="D167" s="22"/>
    </row>
    <row r="168" spans="1:6" ht="15.95" customHeight="1" x14ac:dyDescent="0.2">
      <c r="A168" s="19" t="s">
        <v>6</v>
      </c>
      <c r="D168" s="22"/>
      <c r="E168" s="1"/>
    </row>
    <row r="169" spans="1:6" ht="15.95" customHeight="1" x14ac:dyDescent="0.2">
      <c r="A169" s="5" t="s">
        <v>49</v>
      </c>
      <c r="B169" s="5" t="s">
        <v>101</v>
      </c>
      <c r="C169" s="5" t="s">
        <v>122</v>
      </c>
      <c r="D169" s="28" t="s">
        <v>114</v>
      </c>
      <c r="E169" s="20">
        <v>145000</v>
      </c>
      <c r="F169" s="3">
        <f>310000+E169</f>
        <v>455000</v>
      </c>
    </row>
    <row r="170" spans="1:6" ht="15.95" customHeight="1" x14ac:dyDescent="0.2">
      <c r="A170" s="9"/>
      <c r="B170" s="9"/>
      <c r="C170" s="9"/>
      <c r="D170" s="18" t="s">
        <v>4</v>
      </c>
      <c r="E170" s="3">
        <f>SUM(E169:E169)</f>
        <v>145000</v>
      </c>
    </row>
    <row r="171" spans="1:6" ht="15.95" customHeight="1" x14ac:dyDescent="0.2">
      <c r="A171" s="19" t="s">
        <v>10</v>
      </c>
    </row>
    <row r="172" spans="1:6" ht="15.95" customHeight="1" x14ac:dyDescent="0.2">
      <c r="A172" s="5" t="s">
        <v>46</v>
      </c>
      <c r="B172" s="5" t="s">
        <v>123</v>
      </c>
      <c r="C172" s="5" t="s">
        <v>122</v>
      </c>
      <c r="D172" s="28" t="s">
        <v>124</v>
      </c>
      <c r="E172" s="20">
        <v>145000</v>
      </c>
      <c r="F172" s="3">
        <f>310000+E172</f>
        <v>455000</v>
      </c>
    </row>
    <row r="173" spans="1:6" ht="15.95" customHeight="1" x14ac:dyDescent="0.2">
      <c r="C173" s="5"/>
      <c r="D173" s="18" t="s">
        <v>4</v>
      </c>
      <c r="E173" s="3">
        <f>SUBTOTAL(9,E172)</f>
        <v>145000</v>
      </c>
    </row>
    <row r="174" spans="1:6" ht="15.95" customHeight="1" x14ac:dyDescent="0.2">
      <c r="C174" s="5"/>
      <c r="D174" s="18"/>
    </row>
    <row r="175" spans="1:6" ht="15.95" customHeight="1" x14ac:dyDescent="0.2">
      <c r="A175" s="27" t="s">
        <v>158</v>
      </c>
      <c r="D175" s="22"/>
    </row>
    <row r="176" spans="1:6" ht="15.95" customHeight="1" x14ac:dyDescent="0.2">
      <c r="A176" s="8"/>
      <c r="D176" s="22"/>
    </row>
    <row r="177" spans="1:6" ht="15.95" customHeight="1" x14ac:dyDescent="0.2">
      <c r="A177" s="19" t="s">
        <v>6</v>
      </c>
      <c r="D177" s="22"/>
      <c r="E177" s="1"/>
    </row>
    <row r="178" spans="1:6" ht="15.95" customHeight="1" x14ac:dyDescent="0.2">
      <c r="A178" s="5" t="s">
        <v>49</v>
      </c>
      <c r="B178" s="5" t="s">
        <v>101</v>
      </c>
      <c r="C178" s="5" t="s">
        <v>159</v>
      </c>
      <c r="D178" s="28" t="s">
        <v>114</v>
      </c>
      <c r="E178" s="20">
        <v>80000</v>
      </c>
      <c r="F178" s="3">
        <f>E178</f>
        <v>80000</v>
      </c>
    </row>
    <row r="179" spans="1:6" ht="15.95" customHeight="1" x14ac:dyDescent="0.2">
      <c r="A179" s="9"/>
      <c r="B179" s="9"/>
      <c r="C179" s="9"/>
      <c r="D179" s="18" t="s">
        <v>4</v>
      </c>
      <c r="E179" s="3">
        <f>SUM(E178:E178)</f>
        <v>80000</v>
      </c>
    </row>
    <row r="180" spans="1:6" ht="15.95" customHeight="1" x14ac:dyDescent="0.2">
      <c r="A180" s="19" t="s">
        <v>10</v>
      </c>
    </row>
    <row r="181" spans="1:6" ht="15.95" customHeight="1" x14ac:dyDescent="0.2">
      <c r="A181" s="5" t="s">
        <v>46</v>
      </c>
      <c r="B181" s="5" t="s">
        <v>160</v>
      </c>
      <c r="C181" s="5" t="s">
        <v>159</v>
      </c>
      <c r="D181" s="28" t="s">
        <v>161</v>
      </c>
      <c r="E181" s="20">
        <v>80000</v>
      </c>
      <c r="F181" s="3">
        <f>E181</f>
        <v>80000</v>
      </c>
    </row>
    <row r="182" spans="1:6" ht="15.95" customHeight="1" x14ac:dyDescent="0.2">
      <c r="C182" s="5"/>
      <c r="D182" s="18" t="s">
        <v>4</v>
      </c>
      <c r="E182" s="3">
        <f>SUBTOTAL(9,E181)</f>
        <v>80000</v>
      </c>
    </row>
    <row r="183" spans="1:6" ht="15.95" customHeight="1" x14ac:dyDescent="0.2">
      <c r="A183" s="24" t="s">
        <v>9</v>
      </c>
      <c r="B183" s="24"/>
      <c r="C183" s="24"/>
      <c r="D183" s="24"/>
      <c r="E183" s="12" t="s">
        <v>0</v>
      </c>
      <c r="F183" s="12" t="s">
        <v>1</v>
      </c>
    </row>
    <row r="184" spans="1:6" ht="15.95" customHeight="1" x14ac:dyDescent="0.2">
      <c r="A184" s="25" t="s">
        <v>142</v>
      </c>
      <c r="B184" s="25"/>
      <c r="C184" s="25"/>
      <c r="D184" s="25"/>
      <c r="E184" s="14" t="s">
        <v>2</v>
      </c>
      <c r="F184" s="14" t="s">
        <v>3</v>
      </c>
    </row>
    <row r="185" spans="1:6" ht="15.95" customHeight="1" x14ac:dyDescent="0.2">
      <c r="A185" s="26"/>
      <c r="B185" s="26"/>
      <c r="C185" s="26"/>
      <c r="D185" s="26"/>
      <c r="E185" s="16"/>
      <c r="F185" s="16"/>
    </row>
    <row r="186" spans="1:6" ht="15.95" customHeight="1" x14ac:dyDescent="0.2">
      <c r="A186" s="27" t="s">
        <v>125</v>
      </c>
      <c r="D186" s="22"/>
    </row>
    <row r="187" spans="1:6" ht="15.95" customHeight="1" x14ac:dyDescent="0.2">
      <c r="A187" s="8"/>
      <c r="D187" s="22"/>
    </row>
    <row r="188" spans="1:6" ht="15.95" customHeight="1" x14ac:dyDescent="0.2">
      <c r="A188" s="19" t="s">
        <v>6</v>
      </c>
      <c r="D188" s="22"/>
      <c r="E188" s="1"/>
    </row>
    <row r="189" spans="1:6" ht="15.95" customHeight="1" x14ac:dyDescent="0.2">
      <c r="A189" s="5" t="s">
        <v>49</v>
      </c>
      <c r="B189" s="5" t="s">
        <v>101</v>
      </c>
      <c r="C189" s="5" t="s">
        <v>126</v>
      </c>
      <c r="D189" s="28" t="s">
        <v>114</v>
      </c>
      <c r="E189" s="20">
        <v>200000</v>
      </c>
      <c r="F189" s="3">
        <f>20000+E189</f>
        <v>220000</v>
      </c>
    </row>
    <row r="190" spans="1:6" ht="15.95" customHeight="1" x14ac:dyDescent="0.2">
      <c r="A190" s="9"/>
      <c r="B190" s="9"/>
      <c r="C190" s="9"/>
      <c r="D190" s="18" t="s">
        <v>4</v>
      </c>
      <c r="E190" s="3">
        <f>SUM(E189:E189)</f>
        <v>200000</v>
      </c>
    </row>
    <row r="191" spans="1:6" ht="15.95" customHeight="1" x14ac:dyDescent="0.2">
      <c r="A191" s="19" t="s">
        <v>10</v>
      </c>
    </row>
    <row r="192" spans="1:6" ht="15.95" customHeight="1" x14ac:dyDescent="0.2">
      <c r="A192" s="5" t="s">
        <v>46</v>
      </c>
      <c r="B192" s="5" t="s">
        <v>73</v>
      </c>
      <c r="C192" s="5" t="s">
        <v>126</v>
      </c>
      <c r="D192" s="28" t="s">
        <v>127</v>
      </c>
      <c r="E192" s="20">
        <v>200000</v>
      </c>
      <c r="F192" s="3">
        <f>E192</f>
        <v>200000</v>
      </c>
    </row>
    <row r="193" spans="1:6" ht="15.95" customHeight="1" x14ac:dyDescent="0.2">
      <c r="C193" s="5"/>
      <c r="D193" s="18" t="s">
        <v>4</v>
      </c>
      <c r="E193" s="3">
        <f>SUBTOTAL(9,E192)</f>
        <v>200000</v>
      </c>
    </row>
    <row r="194" spans="1:6" ht="15.95" customHeight="1" x14ac:dyDescent="0.2">
      <c r="C194" s="5"/>
      <c r="D194" s="18"/>
    </row>
    <row r="195" spans="1:6" ht="15.95" customHeight="1" x14ac:dyDescent="0.2">
      <c r="A195" s="27" t="s">
        <v>128</v>
      </c>
      <c r="D195" s="22"/>
    </row>
    <row r="196" spans="1:6" ht="15.95" customHeight="1" x14ac:dyDescent="0.2">
      <c r="A196" s="8"/>
      <c r="D196" s="22"/>
    </row>
    <row r="197" spans="1:6" ht="15.95" customHeight="1" x14ac:dyDescent="0.2">
      <c r="A197" s="19" t="s">
        <v>6</v>
      </c>
      <c r="D197" s="22"/>
      <c r="E197" s="1"/>
    </row>
    <row r="198" spans="1:6" ht="15.95" customHeight="1" x14ac:dyDescent="0.2">
      <c r="A198" s="5" t="s">
        <v>130</v>
      </c>
      <c r="B198" s="5" t="s">
        <v>101</v>
      </c>
      <c r="C198" s="5" t="s">
        <v>129</v>
      </c>
      <c r="D198" s="28" t="s">
        <v>114</v>
      </c>
      <c r="E198" s="20">
        <v>400000</v>
      </c>
      <c r="F198" s="3">
        <f>100000+E198</f>
        <v>500000</v>
      </c>
    </row>
    <row r="199" spans="1:6" ht="15.95" customHeight="1" x14ac:dyDescent="0.2">
      <c r="A199" s="9"/>
      <c r="B199" s="9"/>
      <c r="C199" s="9"/>
      <c r="D199" s="18" t="s">
        <v>4</v>
      </c>
      <c r="E199" s="3">
        <f>SUM(E198:E198)</f>
        <v>400000</v>
      </c>
    </row>
    <row r="200" spans="1:6" ht="15.95" customHeight="1" x14ac:dyDescent="0.2">
      <c r="A200" s="19" t="s">
        <v>10</v>
      </c>
    </row>
    <row r="201" spans="1:6" ht="15.95" customHeight="1" x14ac:dyDescent="0.2">
      <c r="A201" s="5" t="s">
        <v>131</v>
      </c>
      <c r="B201" s="5" t="s">
        <v>132</v>
      </c>
      <c r="C201" s="5" t="s">
        <v>129</v>
      </c>
      <c r="D201" s="28" t="s">
        <v>133</v>
      </c>
      <c r="E201" s="20">
        <v>400000</v>
      </c>
      <c r="F201" s="3">
        <f>E201</f>
        <v>400000</v>
      </c>
    </row>
    <row r="202" spans="1:6" ht="15.95" customHeight="1" x14ac:dyDescent="0.2">
      <c r="C202" s="5"/>
      <c r="D202" s="18" t="s">
        <v>4</v>
      </c>
      <c r="E202" s="3">
        <f>SUBTOTAL(9,E201)</f>
        <v>400000</v>
      </c>
    </row>
    <row r="203" spans="1:6" ht="15.95" customHeight="1" x14ac:dyDescent="0.2">
      <c r="C203" s="5"/>
      <c r="D203" s="18"/>
    </row>
    <row r="204" spans="1:6" ht="15.95" customHeight="1" x14ac:dyDescent="0.2">
      <c r="A204" s="27" t="s">
        <v>162</v>
      </c>
      <c r="D204" s="22"/>
    </row>
    <row r="205" spans="1:6" ht="15.95" customHeight="1" x14ac:dyDescent="0.2">
      <c r="A205" s="8"/>
      <c r="D205" s="22"/>
    </row>
    <row r="206" spans="1:6" ht="15.95" customHeight="1" x14ac:dyDescent="0.2">
      <c r="A206" s="19" t="s">
        <v>6</v>
      </c>
      <c r="D206" s="22"/>
      <c r="E206" s="1"/>
    </row>
    <row r="207" spans="1:6" ht="15.95" customHeight="1" x14ac:dyDescent="0.2">
      <c r="A207" s="5" t="s">
        <v>130</v>
      </c>
      <c r="B207" s="5" t="s">
        <v>101</v>
      </c>
      <c r="C207" s="5" t="s">
        <v>163</v>
      </c>
      <c r="D207" s="28" t="s">
        <v>114</v>
      </c>
      <c r="E207" s="20">
        <v>400000</v>
      </c>
      <c r="F207" s="3">
        <f>E207</f>
        <v>400000</v>
      </c>
    </row>
    <row r="208" spans="1:6" ht="15.95" customHeight="1" x14ac:dyDescent="0.2">
      <c r="A208" s="9"/>
      <c r="B208" s="9"/>
      <c r="C208" s="9"/>
      <c r="D208" s="18" t="s">
        <v>4</v>
      </c>
      <c r="E208" s="3">
        <f>SUM(E207:E207)</f>
        <v>400000</v>
      </c>
    </row>
    <row r="209" spans="1:6" ht="15.95" customHeight="1" x14ac:dyDescent="0.2">
      <c r="A209" s="19" t="s">
        <v>10</v>
      </c>
    </row>
    <row r="210" spans="1:6" ht="15.95" customHeight="1" x14ac:dyDescent="0.2">
      <c r="A210" s="5" t="s">
        <v>131</v>
      </c>
      <c r="B210" s="5" t="s">
        <v>132</v>
      </c>
      <c r="C210" s="5" t="s">
        <v>163</v>
      </c>
      <c r="D210" s="28" t="s">
        <v>164</v>
      </c>
      <c r="E210" s="20">
        <v>400000</v>
      </c>
      <c r="F210" s="3">
        <f>E210</f>
        <v>400000</v>
      </c>
    </row>
    <row r="211" spans="1:6" ht="15.95" customHeight="1" x14ac:dyDescent="0.2">
      <c r="C211" s="5"/>
      <c r="D211" s="18" t="s">
        <v>4</v>
      </c>
      <c r="E211" s="3">
        <f>SUBTOTAL(9,E210)</f>
        <v>400000</v>
      </c>
    </row>
    <row r="212" spans="1:6" ht="15.95" customHeight="1" x14ac:dyDescent="0.2">
      <c r="A212" s="27" t="s">
        <v>165</v>
      </c>
      <c r="D212" s="22"/>
    </row>
    <row r="213" spans="1:6" ht="15.95" customHeight="1" x14ac:dyDescent="0.2">
      <c r="A213" s="8"/>
      <c r="D213" s="22"/>
    </row>
    <row r="214" spans="1:6" ht="15.95" customHeight="1" x14ac:dyDescent="0.2">
      <c r="A214" s="19" t="s">
        <v>6</v>
      </c>
      <c r="D214" s="22"/>
      <c r="E214" s="1"/>
    </row>
    <row r="215" spans="1:6" ht="15.95" customHeight="1" x14ac:dyDescent="0.2">
      <c r="A215" s="5" t="s">
        <v>49</v>
      </c>
      <c r="B215" s="5" t="s">
        <v>101</v>
      </c>
      <c r="C215" s="5" t="s">
        <v>166</v>
      </c>
      <c r="D215" s="28" t="s">
        <v>114</v>
      </c>
      <c r="E215" s="20">
        <v>410000</v>
      </c>
      <c r="F215" s="3">
        <f>E215</f>
        <v>410000</v>
      </c>
    </row>
    <row r="216" spans="1:6" ht="15.95" customHeight="1" x14ac:dyDescent="0.2">
      <c r="A216" s="9"/>
      <c r="B216" s="9"/>
      <c r="C216" s="9"/>
      <c r="D216" s="18" t="s">
        <v>4</v>
      </c>
      <c r="E216" s="3">
        <f>SUM(E215:E215)</f>
        <v>410000</v>
      </c>
    </row>
    <row r="217" spans="1:6" ht="15.95" customHeight="1" x14ac:dyDescent="0.2">
      <c r="A217" s="19" t="s">
        <v>10</v>
      </c>
    </row>
    <row r="218" spans="1:6" ht="15.95" customHeight="1" x14ac:dyDescent="0.2">
      <c r="A218" s="5" t="s">
        <v>46</v>
      </c>
      <c r="B218" s="5" t="s">
        <v>73</v>
      </c>
      <c r="C218" s="5" t="s">
        <v>166</v>
      </c>
      <c r="D218" s="28" t="s">
        <v>127</v>
      </c>
      <c r="E218" s="20">
        <v>410000</v>
      </c>
      <c r="F218" s="3">
        <f>E218</f>
        <v>410000</v>
      </c>
    </row>
    <row r="219" spans="1:6" ht="15.95" customHeight="1" x14ac:dyDescent="0.2">
      <c r="C219" s="5"/>
      <c r="D219" s="18" t="s">
        <v>4</v>
      </c>
      <c r="E219" s="3">
        <f>SUBTOTAL(9,E218)</f>
        <v>410000</v>
      </c>
    </row>
    <row r="220" spans="1:6" ht="15.95" customHeight="1" x14ac:dyDescent="0.2">
      <c r="A220" s="27" t="s">
        <v>167</v>
      </c>
      <c r="D220" s="22"/>
    </row>
    <row r="221" spans="1:6" ht="15.95" customHeight="1" x14ac:dyDescent="0.2">
      <c r="A221" s="8"/>
      <c r="D221" s="22"/>
    </row>
    <row r="222" spans="1:6" ht="15.95" customHeight="1" x14ac:dyDescent="0.2">
      <c r="A222" s="19" t="s">
        <v>6</v>
      </c>
      <c r="D222" s="22"/>
      <c r="E222" s="1"/>
    </row>
    <row r="223" spans="1:6" ht="15.95" customHeight="1" x14ac:dyDescent="0.2">
      <c r="A223" s="5" t="s">
        <v>49</v>
      </c>
      <c r="B223" s="5" t="s">
        <v>101</v>
      </c>
      <c r="C223" s="5" t="s">
        <v>168</v>
      </c>
      <c r="D223" s="28" t="s">
        <v>114</v>
      </c>
      <c r="E223" s="20">
        <v>40000</v>
      </c>
      <c r="F223" s="3">
        <f>E223</f>
        <v>40000</v>
      </c>
    </row>
    <row r="224" spans="1:6" ht="15.95" customHeight="1" x14ac:dyDescent="0.2">
      <c r="A224" s="9"/>
      <c r="B224" s="9"/>
      <c r="C224" s="9"/>
      <c r="D224" s="18" t="s">
        <v>4</v>
      </c>
      <c r="E224" s="3">
        <f>SUM(E223:E223)</f>
        <v>40000</v>
      </c>
    </row>
    <row r="225" spans="1:6" ht="15.95" customHeight="1" x14ac:dyDescent="0.2">
      <c r="A225" s="19" t="s">
        <v>10</v>
      </c>
    </row>
    <row r="226" spans="1:6" ht="15.95" customHeight="1" x14ac:dyDescent="0.2">
      <c r="A226" s="5" t="s">
        <v>46</v>
      </c>
      <c r="B226" s="5" t="s">
        <v>73</v>
      </c>
      <c r="C226" s="5" t="s">
        <v>168</v>
      </c>
      <c r="D226" s="28" t="s">
        <v>127</v>
      </c>
      <c r="E226" s="20">
        <v>40000</v>
      </c>
      <c r="F226" s="3">
        <f>E226</f>
        <v>40000</v>
      </c>
    </row>
    <row r="227" spans="1:6" ht="15.95" customHeight="1" x14ac:dyDescent="0.2">
      <c r="C227" s="5"/>
      <c r="D227" s="18" t="s">
        <v>4</v>
      </c>
      <c r="E227" s="3">
        <f>SUBTOTAL(9,E226)</f>
        <v>40000</v>
      </c>
    </row>
    <row r="228" spans="1:6" ht="15.95" customHeight="1" x14ac:dyDescent="0.2">
      <c r="A228" s="21"/>
      <c r="D228" s="22"/>
    </row>
    <row r="229" spans="1:6" ht="15.95" customHeight="1" x14ac:dyDescent="0.2">
      <c r="A229" s="24" t="s">
        <v>9</v>
      </c>
      <c r="B229" s="24"/>
      <c r="C229" s="24"/>
      <c r="D229" s="24"/>
      <c r="E229" s="12" t="s">
        <v>0</v>
      </c>
      <c r="F229" s="12" t="s">
        <v>1</v>
      </c>
    </row>
    <row r="230" spans="1:6" ht="15.95" customHeight="1" x14ac:dyDescent="0.2">
      <c r="A230" s="25" t="s">
        <v>142</v>
      </c>
      <c r="B230" s="25"/>
      <c r="C230" s="25"/>
      <c r="D230" s="25"/>
      <c r="E230" s="14" t="s">
        <v>2</v>
      </c>
      <c r="F230" s="14" t="s">
        <v>3</v>
      </c>
    </row>
    <row r="231" spans="1:6" ht="15.95" customHeight="1" x14ac:dyDescent="0.2">
      <c r="A231" s="26"/>
      <c r="B231" s="26"/>
      <c r="C231" s="26"/>
      <c r="D231" s="26"/>
      <c r="E231" s="16"/>
      <c r="F231" s="16"/>
    </row>
    <row r="232" spans="1:6" ht="15.95" customHeight="1" x14ac:dyDescent="0.2">
      <c r="A232" s="21" t="s">
        <v>17</v>
      </c>
      <c r="D232" s="22"/>
      <c r="E232" s="1"/>
    </row>
    <row r="233" spans="1:6" ht="15.95" customHeight="1" x14ac:dyDescent="0.2">
      <c r="A233" s="21"/>
      <c r="D233" s="22"/>
      <c r="E233" s="1"/>
    </row>
    <row r="234" spans="1:6" s="35" customFormat="1" ht="15.95" customHeight="1" x14ac:dyDescent="0.2">
      <c r="A234" s="27" t="s">
        <v>95</v>
      </c>
      <c r="B234" s="5"/>
      <c r="C234" s="8"/>
      <c r="D234" s="22"/>
      <c r="E234" s="1"/>
      <c r="F234" s="3"/>
    </row>
    <row r="235" spans="1:6" ht="15.95" customHeight="1" x14ac:dyDescent="0.2">
      <c r="A235" s="8"/>
      <c r="D235" s="22"/>
      <c r="E235" s="1"/>
    </row>
    <row r="236" spans="1:6" ht="15.95" customHeight="1" x14ac:dyDescent="0.2">
      <c r="A236" s="19" t="s">
        <v>6</v>
      </c>
      <c r="D236" s="22"/>
      <c r="E236" s="1"/>
    </row>
    <row r="237" spans="1:6" ht="15.95" customHeight="1" x14ac:dyDescent="0.2">
      <c r="A237" s="5" t="s">
        <v>100</v>
      </c>
      <c r="B237" s="5" t="s">
        <v>101</v>
      </c>
      <c r="C237" s="5" t="s">
        <v>98</v>
      </c>
      <c r="D237" s="28" t="s">
        <v>102</v>
      </c>
      <c r="E237" s="20">
        <v>600000</v>
      </c>
      <c r="F237" s="3">
        <f>2500000+E237</f>
        <v>3100000</v>
      </c>
    </row>
    <row r="238" spans="1:6" ht="15.95" customHeight="1" x14ac:dyDescent="0.2">
      <c r="A238" s="9"/>
      <c r="B238" s="9"/>
      <c r="C238" s="9"/>
      <c r="D238" s="18" t="s">
        <v>4</v>
      </c>
      <c r="E238" s="3">
        <f>SUBTOTAL(9,E237:E237)</f>
        <v>600000</v>
      </c>
    </row>
    <row r="239" spans="1:6" ht="15.95" customHeight="1" x14ac:dyDescent="0.2">
      <c r="A239" s="19" t="s">
        <v>10</v>
      </c>
    </row>
    <row r="240" spans="1:6" ht="15.95" customHeight="1" x14ac:dyDescent="0.2">
      <c r="A240" s="5" t="s">
        <v>96</v>
      </c>
      <c r="B240" s="5" t="s">
        <v>97</v>
      </c>
      <c r="C240" s="5" t="s">
        <v>98</v>
      </c>
      <c r="D240" s="28" t="s">
        <v>99</v>
      </c>
      <c r="E240" s="20">
        <v>600000</v>
      </c>
      <c r="F240" s="3">
        <f>3150000+E240</f>
        <v>3750000</v>
      </c>
    </row>
    <row r="241" spans="1:6" ht="15.95" customHeight="1" x14ac:dyDescent="0.2">
      <c r="A241" s="4"/>
      <c r="B241" s="4"/>
      <c r="C241" s="4"/>
      <c r="D241" s="18" t="s">
        <v>4</v>
      </c>
      <c r="E241" s="3">
        <f>SUBTOTAL(9,E240:E240)</f>
        <v>600000</v>
      </c>
    </row>
    <row r="242" spans="1:6" ht="15.95" customHeight="1" x14ac:dyDescent="0.2">
      <c r="A242" s="4"/>
      <c r="B242" s="4"/>
      <c r="C242" s="4"/>
      <c r="D242" s="18"/>
    </row>
    <row r="243" spans="1:6" ht="15.95" customHeight="1" x14ac:dyDescent="0.2">
      <c r="A243" s="27" t="s">
        <v>105</v>
      </c>
      <c r="D243" s="22"/>
      <c r="E243" s="1"/>
    </row>
    <row r="244" spans="1:6" ht="15.95" customHeight="1" x14ac:dyDescent="0.2">
      <c r="A244" s="19" t="s">
        <v>6</v>
      </c>
      <c r="D244" s="22"/>
      <c r="E244" s="1"/>
    </row>
    <row r="245" spans="1:6" ht="15.95" customHeight="1" x14ac:dyDescent="0.2">
      <c r="A245" s="5" t="s">
        <v>100</v>
      </c>
      <c r="B245" s="5" t="s">
        <v>101</v>
      </c>
      <c r="C245" s="5" t="s">
        <v>107</v>
      </c>
      <c r="D245" s="28" t="s">
        <v>102</v>
      </c>
      <c r="E245" s="20">
        <v>5000000</v>
      </c>
      <c r="F245" s="3">
        <f>2450000+E245</f>
        <v>7450000</v>
      </c>
    </row>
    <row r="246" spans="1:6" ht="15.95" customHeight="1" x14ac:dyDescent="0.2">
      <c r="A246" s="9"/>
      <c r="B246" s="9"/>
      <c r="C246" s="9"/>
      <c r="D246" s="18" t="s">
        <v>4</v>
      </c>
      <c r="E246" s="3">
        <f>SUBTOTAL(9,E245:E245)</f>
        <v>5000000</v>
      </c>
    </row>
    <row r="247" spans="1:6" ht="15.95" customHeight="1" x14ac:dyDescent="0.2">
      <c r="A247" s="19" t="s">
        <v>10</v>
      </c>
    </row>
    <row r="248" spans="1:6" ht="15.95" customHeight="1" x14ac:dyDescent="0.2">
      <c r="A248" s="5" t="s">
        <v>96</v>
      </c>
      <c r="B248" s="5" t="s">
        <v>106</v>
      </c>
      <c r="C248" s="5" t="s">
        <v>107</v>
      </c>
      <c r="D248" s="28" t="s">
        <v>108</v>
      </c>
      <c r="E248" s="20">
        <v>5000000</v>
      </c>
      <c r="F248" s="3">
        <f>3650000+E248</f>
        <v>8650000</v>
      </c>
    </row>
    <row r="249" spans="1:6" ht="15.95" customHeight="1" x14ac:dyDescent="0.2">
      <c r="A249" s="4"/>
      <c r="B249" s="4"/>
      <c r="C249" s="4"/>
      <c r="D249" s="18" t="s">
        <v>4</v>
      </c>
      <c r="E249" s="3">
        <f>SUBTOTAL(9,E248:E248)</f>
        <v>5000000</v>
      </c>
    </row>
    <row r="250" spans="1:6" ht="15.95" customHeight="1" x14ac:dyDescent="0.2">
      <c r="A250" s="21" t="s">
        <v>20</v>
      </c>
      <c r="B250" s="4"/>
      <c r="C250" s="4"/>
      <c r="D250" s="18"/>
    </row>
    <row r="251" spans="1:6" ht="15.95" customHeight="1" x14ac:dyDescent="0.2">
      <c r="A251" s="4"/>
      <c r="B251" s="4"/>
      <c r="C251" s="4"/>
      <c r="D251" s="18"/>
    </row>
    <row r="252" spans="1:6" ht="15.95" customHeight="1" x14ac:dyDescent="0.2">
      <c r="A252" s="27" t="s">
        <v>70</v>
      </c>
      <c r="D252" s="22"/>
      <c r="E252" s="1"/>
      <c r="F252" s="2"/>
    </row>
    <row r="253" spans="1:6" ht="15.95" customHeight="1" x14ac:dyDescent="0.2">
      <c r="A253" s="17"/>
      <c r="D253" s="22"/>
      <c r="E253" s="1"/>
      <c r="F253" s="2"/>
    </row>
    <row r="254" spans="1:6" ht="15.95" customHeight="1" x14ac:dyDescent="0.2">
      <c r="A254" s="19" t="s">
        <v>6</v>
      </c>
      <c r="D254" s="22"/>
      <c r="E254" s="1"/>
    </row>
    <row r="255" spans="1:6" ht="15.95" customHeight="1" x14ac:dyDescent="0.2">
      <c r="A255" s="5" t="s">
        <v>21</v>
      </c>
      <c r="B255" s="5" t="s">
        <v>22</v>
      </c>
      <c r="C255" s="5" t="s">
        <v>71</v>
      </c>
      <c r="D255" s="28" t="s">
        <v>23</v>
      </c>
      <c r="E255" s="20">
        <v>500000</v>
      </c>
      <c r="F255" s="3">
        <f>2116233+E255</f>
        <v>2616233</v>
      </c>
    </row>
    <row r="256" spans="1:6" ht="15.95" customHeight="1" x14ac:dyDescent="0.2">
      <c r="A256" s="9"/>
      <c r="B256" s="9"/>
      <c r="C256" s="9"/>
      <c r="D256" s="18" t="s">
        <v>4</v>
      </c>
      <c r="E256" s="3">
        <f>SUBTOTAL(9,E255)</f>
        <v>500000</v>
      </c>
    </row>
    <row r="257" spans="1:6" ht="15.95" customHeight="1" x14ac:dyDescent="0.2">
      <c r="A257" s="19" t="s">
        <v>10</v>
      </c>
    </row>
    <row r="258" spans="1:6" ht="15.95" customHeight="1" x14ac:dyDescent="0.2">
      <c r="A258" s="5" t="s">
        <v>72</v>
      </c>
      <c r="B258" s="5" t="s">
        <v>73</v>
      </c>
      <c r="C258" s="5" t="s">
        <v>71</v>
      </c>
      <c r="D258" s="28" t="s">
        <v>74</v>
      </c>
      <c r="E258" s="20">
        <v>500000</v>
      </c>
      <c r="F258" s="3">
        <f>29562500+E258</f>
        <v>30062500</v>
      </c>
    </row>
    <row r="259" spans="1:6" ht="15.95" customHeight="1" x14ac:dyDescent="0.2">
      <c r="A259" s="4"/>
      <c r="B259" s="4"/>
      <c r="C259" s="4"/>
      <c r="D259" s="18" t="s">
        <v>4</v>
      </c>
      <c r="E259" s="3">
        <f>SUBTOTAL(9,E258:E258)</f>
        <v>500000</v>
      </c>
    </row>
    <row r="260" spans="1:6" ht="15.95" customHeight="1" x14ac:dyDescent="0.2">
      <c r="A260" s="27" t="s">
        <v>173</v>
      </c>
      <c r="D260" s="22"/>
      <c r="E260" s="1"/>
      <c r="F260" s="2"/>
    </row>
    <row r="261" spans="1:6" ht="15.95" customHeight="1" x14ac:dyDescent="0.2">
      <c r="A261" s="17"/>
      <c r="D261" s="22"/>
      <c r="E261" s="1"/>
      <c r="F261" s="2"/>
    </row>
    <row r="262" spans="1:6" ht="15.95" customHeight="1" x14ac:dyDescent="0.2">
      <c r="A262" s="19" t="s">
        <v>6</v>
      </c>
      <c r="D262" s="22"/>
      <c r="E262" s="1"/>
    </row>
    <row r="263" spans="1:6" ht="15.95" customHeight="1" x14ac:dyDescent="0.2">
      <c r="A263" s="5" t="s">
        <v>21</v>
      </c>
      <c r="B263" s="5" t="s">
        <v>22</v>
      </c>
      <c r="C263" s="5" t="s">
        <v>134</v>
      </c>
      <c r="D263" s="28" t="s">
        <v>23</v>
      </c>
      <c r="E263" s="20">
        <v>600000</v>
      </c>
      <c r="F263" s="3">
        <f>E263</f>
        <v>600000</v>
      </c>
    </row>
    <row r="264" spans="1:6" ht="15.95" customHeight="1" x14ac:dyDescent="0.2">
      <c r="A264" s="9"/>
      <c r="B264" s="9"/>
      <c r="C264" s="9"/>
      <c r="D264" s="18" t="s">
        <v>4</v>
      </c>
      <c r="E264" s="3">
        <f>SUBTOTAL(9,E263)</f>
        <v>600000</v>
      </c>
    </row>
    <row r="265" spans="1:6" ht="15.95" customHeight="1" x14ac:dyDescent="0.2">
      <c r="A265" s="19" t="s">
        <v>10</v>
      </c>
    </row>
    <row r="266" spans="1:6" ht="15.95" customHeight="1" x14ac:dyDescent="0.2">
      <c r="A266" s="5" t="s">
        <v>103</v>
      </c>
      <c r="B266" s="5" t="s">
        <v>73</v>
      </c>
      <c r="C266" s="5" t="s">
        <v>134</v>
      </c>
      <c r="D266" s="28" t="s">
        <v>74</v>
      </c>
      <c r="E266" s="20">
        <v>600000</v>
      </c>
      <c r="F266" s="3">
        <f>E266</f>
        <v>600000</v>
      </c>
    </row>
    <row r="267" spans="1:6" ht="15.95" customHeight="1" x14ac:dyDescent="0.2">
      <c r="A267" s="4"/>
      <c r="B267" s="4"/>
      <c r="C267" s="4"/>
      <c r="D267" s="18" t="s">
        <v>4</v>
      </c>
      <c r="E267" s="3">
        <f>SUBTOTAL(9,E266:E266)</f>
        <v>600000</v>
      </c>
    </row>
    <row r="268" spans="1:6" ht="15.95" customHeight="1" x14ac:dyDescent="0.2">
      <c r="A268" s="27" t="s">
        <v>174</v>
      </c>
      <c r="D268" s="22"/>
      <c r="E268" s="1"/>
      <c r="F268" s="2"/>
    </row>
    <row r="269" spans="1:6" ht="15.95" customHeight="1" x14ac:dyDescent="0.2">
      <c r="A269" s="17"/>
      <c r="D269" s="22"/>
      <c r="E269" s="1"/>
      <c r="F269" s="2"/>
    </row>
    <row r="270" spans="1:6" ht="15.95" customHeight="1" x14ac:dyDescent="0.2">
      <c r="A270" s="19" t="s">
        <v>6</v>
      </c>
      <c r="D270" s="22"/>
      <c r="E270" s="1"/>
    </row>
    <row r="271" spans="1:6" ht="15.95" customHeight="1" x14ac:dyDescent="0.2">
      <c r="A271" s="5" t="s">
        <v>21</v>
      </c>
      <c r="B271" s="5" t="s">
        <v>22</v>
      </c>
      <c r="C271" s="5" t="s">
        <v>104</v>
      </c>
      <c r="D271" s="28" t="s">
        <v>23</v>
      </c>
      <c r="E271" s="20">
        <v>125000</v>
      </c>
      <c r="F271" s="3">
        <f>E271</f>
        <v>125000</v>
      </c>
    </row>
    <row r="272" spans="1:6" ht="15.95" customHeight="1" x14ac:dyDescent="0.2">
      <c r="A272" s="9"/>
      <c r="B272" s="9"/>
      <c r="C272" s="9"/>
      <c r="D272" s="18" t="s">
        <v>4</v>
      </c>
      <c r="E272" s="3">
        <f>SUBTOTAL(9,E271)</f>
        <v>125000</v>
      </c>
    </row>
    <row r="273" spans="1:6" ht="15.95" customHeight="1" x14ac:dyDescent="0.2">
      <c r="A273" s="19" t="s">
        <v>10</v>
      </c>
    </row>
    <row r="274" spans="1:6" ht="15.95" customHeight="1" x14ac:dyDescent="0.2">
      <c r="A274" s="5" t="s">
        <v>103</v>
      </c>
      <c r="B274" s="5" t="s">
        <v>47</v>
      </c>
      <c r="C274" s="5" t="s">
        <v>104</v>
      </c>
      <c r="D274" s="28" t="s">
        <v>48</v>
      </c>
      <c r="E274" s="20">
        <v>125000</v>
      </c>
      <c r="F274" s="3">
        <f>E274</f>
        <v>125000</v>
      </c>
    </row>
    <row r="275" spans="1:6" ht="15.95" customHeight="1" x14ac:dyDescent="0.2">
      <c r="A275" s="4"/>
      <c r="B275" s="4"/>
      <c r="C275" s="4"/>
      <c r="D275" s="18" t="s">
        <v>4</v>
      </c>
      <c r="E275" s="3">
        <f>SUBTOTAL(9,E274:E274)</f>
        <v>125000</v>
      </c>
    </row>
    <row r="276" spans="1:6" ht="15.95" customHeight="1" x14ac:dyDescent="0.2">
      <c r="A276" s="24" t="s">
        <v>9</v>
      </c>
      <c r="B276" s="24"/>
      <c r="C276" s="24"/>
      <c r="D276" s="24"/>
      <c r="E276" s="12" t="s">
        <v>0</v>
      </c>
      <c r="F276" s="12" t="s">
        <v>1</v>
      </c>
    </row>
    <row r="277" spans="1:6" ht="15.95" customHeight="1" x14ac:dyDescent="0.2">
      <c r="A277" s="25" t="s">
        <v>142</v>
      </c>
      <c r="B277" s="25"/>
      <c r="C277" s="25"/>
      <c r="D277" s="25"/>
      <c r="E277" s="14" t="s">
        <v>2</v>
      </c>
      <c r="F277" s="14" t="s">
        <v>3</v>
      </c>
    </row>
    <row r="278" spans="1:6" ht="15.95" customHeight="1" x14ac:dyDescent="0.2">
      <c r="A278" s="26"/>
      <c r="B278" s="26"/>
      <c r="C278" s="26"/>
      <c r="D278" s="26"/>
      <c r="E278" s="16"/>
      <c r="F278" s="16"/>
    </row>
    <row r="279" spans="1:6" ht="15.95" customHeight="1" x14ac:dyDescent="0.2">
      <c r="A279" s="27" t="s">
        <v>75</v>
      </c>
      <c r="D279" s="22"/>
      <c r="E279" s="1"/>
      <c r="F279" s="2"/>
    </row>
    <row r="280" spans="1:6" ht="15.95" customHeight="1" x14ac:dyDescent="0.2">
      <c r="A280" s="17"/>
      <c r="D280" s="22"/>
      <c r="E280" s="1"/>
      <c r="F280" s="2"/>
    </row>
    <row r="281" spans="1:6" ht="15.95" customHeight="1" x14ac:dyDescent="0.2">
      <c r="A281" s="19" t="s">
        <v>6</v>
      </c>
      <c r="D281" s="22"/>
      <c r="E281" s="1"/>
    </row>
    <row r="282" spans="1:6" ht="15.95" customHeight="1" x14ac:dyDescent="0.2">
      <c r="A282" s="5" t="s">
        <v>119</v>
      </c>
      <c r="B282" s="5" t="s">
        <v>80</v>
      </c>
      <c r="C282" s="5" t="s">
        <v>76</v>
      </c>
      <c r="D282" s="28" t="s">
        <v>77</v>
      </c>
      <c r="E282" s="3">
        <v>2000000</v>
      </c>
      <c r="F282" s="3">
        <f>E282</f>
        <v>2000000</v>
      </c>
    </row>
    <row r="283" spans="1:6" ht="15.95" customHeight="1" x14ac:dyDescent="0.2">
      <c r="A283" s="5" t="s">
        <v>21</v>
      </c>
      <c r="B283" s="5" t="s">
        <v>22</v>
      </c>
      <c r="C283" s="5" t="s">
        <v>76</v>
      </c>
      <c r="D283" s="28" t="s">
        <v>23</v>
      </c>
      <c r="E283" s="20">
        <v>-250000</v>
      </c>
      <c r="F283" s="3">
        <v>0</v>
      </c>
    </row>
    <row r="284" spans="1:6" ht="15.95" customHeight="1" x14ac:dyDescent="0.2">
      <c r="A284" s="9"/>
      <c r="B284" s="9"/>
      <c r="C284" s="9"/>
      <c r="D284" s="18" t="s">
        <v>4</v>
      </c>
      <c r="E284" s="3">
        <f>SUBTOTAL(9,E282:E283)</f>
        <v>1750000</v>
      </c>
    </row>
    <row r="285" spans="1:6" ht="15.95" customHeight="1" x14ac:dyDescent="0.2">
      <c r="A285" s="19" t="s">
        <v>10</v>
      </c>
    </row>
    <row r="286" spans="1:6" ht="15.95" customHeight="1" x14ac:dyDescent="0.2">
      <c r="A286" s="5" t="s">
        <v>25</v>
      </c>
      <c r="B286" s="5" t="s">
        <v>78</v>
      </c>
      <c r="C286" s="5" t="s">
        <v>76</v>
      </c>
      <c r="D286" s="28" t="s">
        <v>79</v>
      </c>
      <c r="E286" s="20">
        <v>1750000</v>
      </c>
      <c r="F286" s="3">
        <f>250000+E286</f>
        <v>2000000</v>
      </c>
    </row>
    <row r="287" spans="1:6" ht="15.95" customHeight="1" x14ac:dyDescent="0.2">
      <c r="A287" s="4"/>
      <c r="B287" s="4"/>
      <c r="C287" s="4"/>
      <c r="D287" s="18" t="s">
        <v>4</v>
      </c>
      <c r="E287" s="3">
        <f>SUBTOTAL(9,E286:E286)</f>
        <v>1750000</v>
      </c>
    </row>
    <row r="288" spans="1:6" ht="15.95" customHeight="1" x14ac:dyDescent="0.2">
      <c r="A288" s="27" t="s">
        <v>39</v>
      </c>
      <c r="D288" s="22"/>
      <c r="E288" s="1"/>
      <c r="F288" s="2"/>
    </row>
    <row r="289" spans="1:6" ht="15.95" customHeight="1" x14ac:dyDescent="0.2">
      <c r="A289" s="29" t="s">
        <v>65</v>
      </c>
      <c r="D289" s="22"/>
      <c r="E289" s="1"/>
      <c r="F289" s="2"/>
    </row>
    <row r="290" spans="1:6" ht="15.95" customHeight="1" x14ac:dyDescent="0.2">
      <c r="A290" s="19" t="s">
        <v>6</v>
      </c>
      <c r="D290" s="22"/>
      <c r="E290" s="1"/>
    </row>
    <row r="291" spans="1:6" ht="15.95" customHeight="1" x14ac:dyDescent="0.2">
      <c r="A291" s="5" t="s">
        <v>21</v>
      </c>
      <c r="B291" s="5" t="s">
        <v>22</v>
      </c>
      <c r="C291" s="5" t="s">
        <v>24</v>
      </c>
      <c r="D291" s="28" t="s">
        <v>23</v>
      </c>
      <c r="E291" s="20">
        <v>-125000</v>
      </c>
      <c r="F291" s="3">
        <f>4102525+E291</f>
        <v>3977525</v>
      </c>
    </row>
    <row r="292" spans="1:6" ht="15.95" customHeight="1" x14ac:dyDescent="0.2">
      <c r="A292" s="9"/>
      <c r="B292" s="9"/>
      <c r="C292" s="9"/>
      <c r="D292" s="18" t="s">
        <v>4</v>
      </c>
      <c r="E292" s="3">
        <f>SUBTOTAL(9,E291)</f>
        <v>-125000</v>
      </c>
    </row>
    <row r="293" spans="1:6" ht="15.95" customHeight="1" x14ac:dyDescent="0.2">
      <c r="A293" s="19" t="s">
        <v>10</v>
      </c>
    </row>
    <row r="294" spans="1:6" ht="15.95" customHeight="1" x14ac:dyDescent="0.2">
      <c r="A294" s="5" t="s">
        <v>25</v>
      </c>
      <c r="B294" s="5" t="s">
        <v>26</v>
      </c>
      <c r="C294" s="5" t="s">
        <v>24</v>
      </c>
      <c r="D294" s="28" t="s">
        <v>40</v>
      </c>
      <c r="E294" s="20">
        <v>-125000</v>
      </c>
      <c r="F294" s="3">
        <f>4102525+E294</f>
        <v>3977525</v>
      </c>
    </row>
    <row r="295" spans="1:6" ht="15.95" customHeight="1" x14ac:dyDescent="0.2">
      <c r="A295" s="4"/>
      <c r="B295" s="4"/>
      <c r="C295" s="4"/>
      <c r="D295" s="18" t="s">
        <v>4</v>
      </c>
      <c r="E295" s="3">
        <f>SUBTOTAL(9,E294)</f>
        <v>-125000</v>
      </c>
    </row>
    <row r="296" spans="1:6" ht="15.95" customHeight="1" x14ac:dyDescent="0.2">
      <c r="A296" s="27" t="s">
        <v>144</v>
      </c>
      <c r="D296" s="22"/>
      <c r="E296" s="1"/>
      <c r="F296" s="2"/>
    </row>
    <row r="297" spans="1:6" ht="15.95" customHeight="1" x14ac:dyDescent="0.2">
      <c r="A297" s="29" t="s">
        <v>36</v>
      </c>
      <c r="D297" s="22"/>
      <c r="E297" s="1"/>
      <c r="F297" s="2"/>
    </row>
    <row r="298" spans="1:6" ht="15.95" customHeight="1" x14ac:dyDescent="0.2">
      <c r="A298" s="19" t="s">
        <v>6</v>
      </c>
      <c r="D298" s="22"/>
      <c r="E298" s="1"/>
    </row>
    <row r="299" spans="1:6" ht="15.95" customHeight="1" x14ac:dyDescent="0.2">
      <c r="A299" s="5" t="s">
        <v>21</v>
      </c>
      <c r="B299" s="5" t="s">
        <v>37</v>
      </c>
      <c r="C299" s="5" t="s">
        <v>24</v>
      </c>
      <c r="D299" s="28" t="s">
        <v>38</v>
      </c>
      <c r="E299" s="20">
        <v>1821635.75</v>
      </c>
      <c r="F299" s="3">
        <f>1864586+E299</f>
        <v>3686221.75</v>
      </c>
    </row>
    <row r="300" spans="1:6" ht="15.95" customHeight="1" x14ac:dyDescent="0.2">
      <c r="A300" s="9"/>
      <c r="B300" s="9"/>
      <c r="C300" s="9"/>
      <c r="D300" s="18" t="s">
        <v>4</v>
      </c>
      <c r="E300" s="3">
        <f>SUBTOTAL(9,E299)</f>
        <v>1821635.75</v>
      </c>
    </row>
    <row r="301" spans="1:6" ht="15.95" customHeight="1" x14ac:dyDescent="0.2">
      <c r="A301" s="19" t="s">
        <v>10</v>
      </c>
    </row>
    <row r="302" spans="1:6" ht="15.95" customHeight="1" x14ac:dyDescent="0.2">
      <c r="A302" s="5" t="s">
        <v>25</v>
      </c>
      <c r="B302" s="5" t="s">
        <v>26</v>
      </c>
      <c r="C302" s="5" t="s">
        <v>24</v>
      </c>
      <c r="D302" s="28" t="s">
        <v>40</v>
      </c>
      <c r="E302" s="20">
        <v>1821635.75</v>
      </c>
      <c r="F302" s="3">
        <f>4102525+E302</f>
        <v>5924160.75</v>
      </c>
    </row>
    <row r="303" spans="1:6" ht="15.95" customHeight="1" x14ac:dyDescent="0.2">
      <c r="A303" s="4"/>
      <c r="B303" s="4"/>
      <c r="C303" s="4"/>
      <c r="D303" s="18" t="s">
        <v>4</v>
      </c>
      <c r="E303" s="3">
        <f>SUBTOTAL(9,E302)</f>
        <v>1821635.75</v>
      </c>
    </row>
    <row r="304" spans="1:6" ht="15.95" hidden="1" customHeight="1" x14ac:dyDescent="0.2">
      <c r="A304" s="21" t="s">
        <v>13</v>
      </c>
      <c r="B304" s="4"/>
      <c r="C304" s="4"/>
      <c r="D304" s="18"/>
    </row>
    <row r="305" spans="1:6" ht="15.95" hidden="1" customHeight="1" x14ac:dyDescent="0.2">
      <c r="A305" s="21"/>
      <c r="B305" s="4"/>
      <c r="C305" s="4"/>
      <c r="D305" s="18"/>
    </row>
    <row r="306" spans="1:6" ht="15.95" hidden="1" customHeight="1" x14ac:dyDescent="0.2">
      <c r="A306" s="27" t="s">
        <v>41</v>
      </c>
      <c r="D306" s="22"/>
      <c r="E306" s="1"/>
      <c r="F306" s="2"/>
    </row>
    <row r="307" spans="1:6" ht="15.95" hidden="1" customHeight="1" x14ac:dyDescent="0.2">
      <c r="A307" s="17"/>
      <c r="D307" s="22"/>
      <c r="E307" s="1"/>
      <c r="F307" s="2"/>
    </row>
    <row r="308" spans="1:6" ht="15.95" hidden="1" customHeight="1" x14ac:dyDescent="0.2">
      <c r="A308" s="19" t="s">
        <v>6</v>
      </c>
      <c r="D308" s="22"/>
      <c r="E308" s="1"/>
    </row>
    <row r="309" spans="1:6" ht="15.95" hidden="1" customHeight="1" x14ac:dyDescent="0.2">
      <c r="C309" s="5"/>
      <c r="D309" s="28"/>
      <c r="E309" s="20"/>
    </row>
    <row r="310" spans="1:6" ht="15.95" hidden="1" customHeight="1" x14ac:dyDescent="0.2">
      <c r="A310" s="9"/>
      <c r="B310" s="9"/>
      <c r="C310" s="9"/>
      <c r="D310" s="18" t="s">
        <v>4</v>
      </c>
      <c r="E310" s="3">
        <f>SUBTOTAL(9,E309)</f>
        <v>0</v>
      </c>
    </row>
    <row r="311" spans="1:6" ht="15.95" hidden="1" customHeight="1" x14ac:dyDescent="0.2">
      <c r="A311" s="19" t="s">
        <v>10</v>
      </c>
    </row>
    <row r="312" spans="1:6" ht="15.95" hidden="1" customHeight="1" x14ac:dyDescent="0.2">
      <c r="C312" s="5"/>
      <c r="D312" s="28"/>
      <c r="E312" s="20"/>
    </row>
    <row r="313" spans="1:6" ht="15.95" hidden="1" customHeight="1" x14ac:dyDescent="0.2">
      <c r="A313" s="4"/>
      <c r="B313" s="4"/>
      <c r="C313" s="4"/>
      <c r="D313" s="18" t="s">
        <v>4</v>
      </c>
      <c r="E313" s="3">
        <f>SUBTOTAL(9,E312:E312)</f>
        <v>0</v>
      </c>
    </row>
    <row r="314" spans="1:6" ht="15.95" customHeight="1" x14ac:dyDescent="0.2">
      <c r="A314" s="4"/>
      <c r="B314" s="4"/>
      <c r="C314" s="4"/>
      <c r="D314" s="18"/>
    </row>
    <row r="315" spans="1:6" ht="15.95" customHeight="1" thickBot="1" x14ac:dyDescent="0.25">
      <c r="D315" s="22" t="s">
        <v>12</v>
      </c>
      <c r="E315" s="36">
        <f>E303+E295+E287+E275+E267+E259+E249+E241+E227+E219+E211+E202+E193+E182+E173+E164+E155+E146+E134+E126+E118+E110+E101</f>
        <v>15344635.75</v>
      </c>
    </row>
    <row r="316" spans="1:6" ht="15.95" customHeight="1" thickTop="1" x14ac:dyDescent="0.2"/>
  </sheetData>
  <customSheetViews>
    <customSheetView guid="{C6D943DA-BB19-43A1-B830-736D9C012146}" scale="150" showPageBreaks="1" fitToPage="1" printArea="1" view="pageBreakPreview" topLeftCell="A214">
      <selection activeCell="D249" sqref="D249"/>
      <rowBreaks count="5" manualBreakCount="5">
        <brk id="44" max="7" man="1"/>
        <brk id="90" max="7" man="1"/>
        <brk id="136" max="7" man="1"/>
        <brk id="182" max="7" man="1"/>
        <brk id="231" max="7" man="1"/>
      </rowBreaks>
      <pageMargins left="0.5" right="0.5" top="0.5" bottom="0.5" header="0.3" footer="0.3"/>
      <printOptions horizontalCentered="1"/>
      <pageSetup scale="98" fitToHeight="0" orientation="portrait" r:id="rId1"/>
      <headerFooter differentFirst="1" alignWithMargins="0">
        <oddFooter>&amp;C- &amp;P -</oddFooter>
        <firstFooter>&amp;C- &amp;P -</firstFooter>
      </headerFooter>
    </customSheetView>
    <customSheetView guid="{42656511-B4D8-4F96-B13E-D97906B3341F}" scale="150" showPageBreaks="1" fitToPage="1" printArea="1" view="pageBreakPreview" topLeftCell="A191">
      <selection activeCell="F198" sqref="F198"/>
      <rowBreaks count="7" manualBreakCount="7">
        <brk id="42" max="7" man="1"/>
        <brk id="78" max="7" man="1"/>
        <brk id="120" max="7" man="1"/>
        <brk id="163" max="7" man="1"/>
        <brk id="205" max="7" man="1"/>
        <brk id="254" max="7" man="1"/>
        <brk id="301" max="7" man="1"/>
      </rowBreaks>
      <pageMargins left="0.5" right="0.5" top="0.5" bottom="0.5" header="0.3" footer="0.3"/>
      <printOptions horizontalCentered="1"/>
      <pageSetup scale="98" fitToHeight="0" orientation="portrait" r:id="rId2"/>
      <headerFooter differentFirst="1" alignWithMargins="0">
        <oddFooter>&amp;C- &amp;P -</oddFooter>
        <firstFooter>&amp;C- &amp;P -</firstFooter>
      </headerFooter>
    </customSheetView>
  </customSheetViews>
  <phoneticPr fontId="18" type="noConversion"/>
  <printOptions horizontalCentered="1"/>
  <pageMargins left="0.5" right="0.5" top="0.5" bottom="0.5" header="0.3" footer="0.3"/>
  <pageSetup scale="98" fitToHeight="0" orientation="portrait" r:id="rId3"/>
  <headerFooter differentFirst="1" alignWithMargins="0">
    <oddFooter>&amp;C- &amp;P -</oddFooter>
    <firstFooter>&amp;C- &amp;P -</firstFooter>
  </headerFooter>
  <rowBreaks count="6" manualBreakCount="6">
    <brk id="48" max="5" man="1"/>
    <brk id="88" max="5" man="1"/>
    <brk id="135" max="5" man="1"/>
    <brk id="182" max="5" man="1"/>
    <brk id="228" max="5" man="1"/>
    <brk id="27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</vt:lpstr>
      <vt:lpstr>Attachment!Print_Area</vt:lpstr>
    </vt:vector>
  </TitlesOfParts>
  <Company>City of Melbourne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Swanke</dc:creator>
  <cp:lastModifiedBy>Liz Sack</cp:lastModifiedBy>
  <cp:lastPrinted>2025-08-20T20:37:41Z</cp:lastPrinted>
  <dcterms:created xsi:type="dcterms:W3CDTF">2007-01-29T16:59:23Z</dcterms:created>
  <dcterms:modified xsi:type="dcterms:W3CDTF">2025-08-25T14:53:48Z</dcterms:modified>
</cp:coreProperties>
</file>